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<sst xmlns="http://schemas.openxmlformats.org/spreadsheetml/2006/main" count="162" uniqueCount="117">
  <si>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</si>
  <si>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</si>
  <si>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</si>
  <si>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</si>
  <si>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</si>
  <si>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</si>
  <si>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</si>
  <si>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</si>
  <si>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</si>
  <si>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</si>
  <si>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</si>
  <si>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</si>
  <si>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</si>
  <si>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</si>
  <si>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</si>
  <si>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</si>
  <si>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</si>
  <si>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</si>
  <si>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</si>
  <si>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</si>
  <si>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</si>
  <si>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</si>
  <si>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</si>
  <si>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</si>
  <si>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</si>
  <si>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</si>
  <si>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</si>
  <si>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</si>
  <si>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</si>
  <si>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</si>
  <si>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</si>
  <si>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</si>
  <si>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</si>
  <si>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</si>
  <si>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</si>
  <si>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</si>
  <si>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</si>
  <si>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</si>
  <si>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</si>
  <si>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</si>
  <si>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</si>
  <si>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</si>
  <si>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</si>
  <si>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</si>
  <si>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</si>
  <si>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</si>
  <si>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</si>
  <si>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</si>
  <si>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</si>
  <si>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</si>
  <si>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</si>
  <si>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</si>
  <si>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</si>
  <si>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</si>
  <si>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</si>
  <si>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</si>
  <si>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</si>
  <si>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</si>
  <si>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</si>
  <si>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</si>
  <si>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</si>
  <si>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</si>
  <si>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</si>
  <si>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</si>
  <si>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</si>
  <si>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</si>
  <si>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</si>
  <si>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</si>
  <si>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</si>
  <si>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</si>
  <si>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</si>
  <si>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</si>
  <si>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</si>
  <si>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</si>
  <si>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</si>
  <si>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</si>
  <si>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</si>
  <si>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</si>
  <si>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</si>
  <si>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</si>
  <si>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</si>
  <si>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</si>
  <si>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</si>
  <si>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</si>
  <si>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</si>
  <si>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</si>
  <si>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</si>
  <si>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</si>
  <si>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</si>
  <si>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</si>
  <si>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</si>
  <si>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</si>
  <si>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</si>
  <si>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</si>
  <si>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</si>
  <si>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</si>
  <si>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Контрольная работа</t>
  </si>
  <si>
    <t>Государство</t>
  </si>
  <si>
    <t>Политика и власть</t>
  </si>
  <si>
    <t>Правовое государство</t>
  </si>
  <si>
    <t>Гражданское общество и государство</t>
  </si>
  <si>
    <t>Участие граждан в политической жизни</t>
  </si>
  <si>
    <t>Права и свободы человека и гражданина</t>
  </si>
  <si>
    <t>Политические режимы</t>
  </si>
  <si>
    <t>Трудовые правоотношения</t>
  </si>
  <si>
    <t>Гражданские правоотношения</t>
  </si>
  <si>
    <t>Уголовно-правовые отношения</t>
  </si>
  <si>
    <t>Роль права в жизни человека, общества и государства</t>
  </si>
  <si>
    <t>Конституция РФ</t>
  </si>
  <si>
    <t>Социальные права</t>
  </si>
  <si>
    <t>Правовое регулирование отношений в сфере образования</t>
  </si>
  <si>
    <t>Правонарушения и юридическая ответственность</t>
  </si>
  <si>
    <t>Аитов Динислам</t>
  </si>
  <si>
    <t>Анисимов Григорий</t>
  </si>
  <si>
    <t>Захаров Александр</t>
  </si>
  <si>
    <t>Корчагин Исфандер</t>
  </si>
  <si>
    <t>Лапотникова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</si>
</sst>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G7" sqref="G7:N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112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113</v>
      </c>
      <c r="C3" s="10">
        <v>2</v>
      </c>
      <c r="D3" s="57" t="s">
        <v>56</v>
      </c>
      <c r="E3" s="57"/>
      <c r="F3" s="57"/>
      <c r="G3" s="60">
        <v>9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114</v>
      </c>
      <c r="C4" s="10">
        <v>1</v>
      </c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115</v>
      </c>
      <c r="C5" s="10">
        <v>2</v>
      </c>
      <c r="D5" s="57" t="s">
        <v>58</v>
      </c>
      <c r="E5" s="57"/>
      <c r="F5" s="57"/>
      <c r="G5" s="61">
        <v>45063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116</v>
      </c>
      <c r="C6" s="10">
        <v>1</v>
      </c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19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100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101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102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103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108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104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1</v>
      </c>
      <c r="G22" s="53"/>
      <c r="H22" s="53"/>
      <c r="I22" s="43" t="s">
        <v>105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106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107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109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110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>
        <f t="shared" si="1"/>
        <v>17</v>
      </c>
      <c r="E27" s="52"/>
      <c r="F27" s="53">
        <v>1</v>
      </c>
      <c r="G27" s="53"/>
      <c r="H27" s="53"/>
      <c r="I27" s="43" t="s">
        <v>97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>
        <f t="shared" si="1"/>
        <v>18</v>
      </c>
      <c r="E28" s="52"/>
      <c r="F28" s="53">
        <v>1</v>
      </c>
      <c r="G28" s="53"/>
      <c r="H28" s="53"/>
      <c r="I28" s="43" t="s">
        <v>111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>
        <f t="shared" si="1"/>
        <v>19</v>
      </c>
      <c r="E29" s="52"/>
      <c r="F29" s="53">
        <v>1</v>
      </c>
      <c r="G29" s="53"/>
      <c r="H29" s="53"/>
      <c r="I29" s="43" t="s">
        <v>103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5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11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12</v>
      </c>
      <c r="H7" s="30" t="s">
        <v>79</v>
      </c>
      <c r="I7" s="34">
        <v>15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16</v>
      </c>
      <c r="H8" s="30" t="s">
        <v>79</v>
      </c>
      <c r="I8" s="34">
        <v>19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L13" sqref="L13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обществознанию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45063</v>
      </c>
      <c r="C4" s="23" t="s">
        <v>56</v>
      </c>
      <c r="D4" s="35">
        <f>IF(Списки!G3="","",Списки!G3)</f>
        <v>9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2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2</v>
      </c>
      <c r="BA5" s="27">
        <f>IF(L66="","",IF(L66&gt;='1'!$I$1/2,1,IF(L66&gt;='1'!$I$1*0.2,2,IF(Таблица!L66&gt;0,3,IF(Таблица!L66=0,4,5)))))</f>
        <v>2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2</v>
      </c>
      <c r="BD5" s="27">
        <f>IF(O66="","",IF(O66&gt;='1'!$I$1/2,1,IF(O66&gt;='1'!$I$1*0.2,2,IF(Таблица!O66&gt;0,3,IF(Таблица!O66=0,4,5)))))</f>
        <v>2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2</v>
      </c>
      <c r="BH5" s="27">
        <f>IF(S66="","",IF(S66&gt;='1'!$I$1/2,1,IF(S66&gt;='1'!$I$1*0.2,2,IF(Таблица!S66&gt;0,3,IF(Таблица!S66=0,4,5)))))</f>
        <v>2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1</v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Аитов Динислам</v>
      </c>
      <c r="B6" s="4"/>
      <c r="C6" s="20">
        <f>IF(COUNTBLANK(E6:AR6)=40,"",SUM(E6:AR6))</f>
        <v>6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1</v>
      </c>
      <c r="O6" s="7">
        <v>1</v>
      </c>
      <c r="P6" s="7">
        <v>0</v>
      </c>
      <c r="Q6" s="7">
        <v>0</v>
      </c>
      <c r="R6" s="7">
        <v>0</v>
      </c>
      <c r="S6" s="7">
        <v>1</v>
      </c>
      <c r="T6" s="7">
        <v>0</v>
      </c>
      <c r="U6" s="7">
        <v>0</v>
      </c>
      <c r="V6" s="7">
        <v>0</v>
      </c>
      <c r="W6" s="7"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Анисимов Григорий</v>
      </c>
      <c r="B7" s="4"/>
      <c r="C7" s="20">
        <f t="shared" ref="C7:C45" si="0">IF(COUNTBLANK(E7:AR7)=40,"",SUM(E7:AR7))</f>
        <v>12</v>
      </c>
      <c r="D7" s="20">
        <f>IF(COUNTBLANK(E7:AR7)=40,"",IF(C7&gt;='1'!$G$8,5,IF(C7&gt;='1'!$G$7,4,IF(C7&gt;='1'!$G$6,3,2))))</f>
        <v>4</v>
      </c>
      <c r="E7" s="7">
        <v>0</v>
      </c>
      <c r="F7" s="7">
        <v>1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0</v>
      </c>
      <c r="O7" s="7">
        <v>1</v>
      </c>
      <c r="P7" s="7">
        <v>1</v>
      </c>
      <c r="Q7" s="7">
        <v>1</v>
      </c>
      <c r="R7" s="7">
        <v>1</v>
      </c>
      <c r="S7" s="7">
        <v>0</v>
      </c>
      <c r="T7" s="7">
        <v>1</v>
      </c>
      <c r="U7" s="7">
        <v>0</v>
      </c>
      <c r="V7" s="7">
        <v>1</v>
      </c>
      <c r="W7" s="7">
        <v>1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Захаров Александр</v>
      </c>
      <c r="B8" s="4"/>
      <c r="C8" s="20">
        <f t="shared" si="0"/>
        <v>9</v>
      </c>
      <c r="D8" s="20">
        <f>IF(COUNTBLANK(E8:AR8)=40,"",IF(C8&gt;='1'!$G$8,5,IF(C8&gt;='1'!$G$7,4,IF(C8&gt;='1'!$G$6,3,2))))</f>
        <v>3</v>
      </c>
      <c r="E8" s="7">
        <v>0</v>
      </c>
      <c r="F8" s="7">
        <v>0</v>
      </c>
      <c r="G8" s="7">
        <v>1</v>
      </c>
      <c r="H8" s="7">
        <v>1</v>
      </c>
      <c r="I8" s="7">
        <v>0</v>
      </c>
      <c r="J8" s="7">
        <v>1</v>
      </c>
      <c r="K8" s="7">
        <v>0</v>
      </c>
      <c r="L8" s="7">
        <v>0</v>
      </c>
      <c r="M8" s="7">
        <v>1</v>
      </c>
      <c r="N8" s="7">
        <v>1</v>
      </c>
      <c r="O8" s="7">
        <v>1</v>
      </c>
      <c r="P8" s="7">
        <v>0</v>
      </c>
      <c r="Q8" s="7">
        <v>0</v>
      </c>
      <c r="R8" s="7">
        <v>0</v>
      </c>
      <c r="S8" s="7">
        <v>1</v>
      </c>
      <c r="T8" s="7">
        <v>1</v>
      </c>
      <c r="U8" s="7">
        <v>1</v>
      </c>
      <c r="V8" s="7">
        <v>0</v>
      </c>
      <c r="W8" s="7"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Корчагин Исфандер</v>
      </c>
      <c r="B9" s="4"/>
      <c r="C9" s="20">
        <f t="shared" si="0"/>
        <v>12</v>
      </c>
      <c r="D9" s="20">
        <f>IF(COUNTBLANK(E9:AR9)=40,"",IF(C9&gt;='1'!$G$8,5,IF(C9&gt;='1'!$G$7,4,IF(C9&gt;='1'!$G$6,3,2))))</f>
        <v>4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1</v>
      </c>
      <c r="L9" s="7">
        <v>1</v>
      </c>
      <c r="M9" s="7">
        <v>1</v>
      </c>
      <c r="N9" s="7">
        <v>0</v>
      </c>
      <c r="O9" s="7">
        <v>1</v>
      </c>
      <c r="P9" s="7">
        <v>0</v>
      </c>
      <c r="Q9" s="7">
        <v>1</v>
      </c>
      <c r="R9" s="7">
        <v>1</v>
      </c>
      <c r="S9" s="7">
        <v>0</v>
      </c>
      <c r="T9" s="7">
        <v>0</v>
      </c>
      <c r="U9" s="7">
        <v>1</v>
      </c>
      <c r="V9" s="7">
        <v>0</v>
      </c>
      <c r="W9" s="7"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Лапотникова Светлана</v>
      </c>
      <c r="B10" s="4"/>
      <c r="C10" s="20">
        <f t="shared" si="0"/>
        <v>13</v>
      </c>
      <c r="D10" s="20">
        <f>IF(COUNTBLANK(E10:AR10)=40,"",IF(C10&gt;='1'!$G$8,5,IF(C10&gt;='1'!$G$7,4,IF(C10&gt;='1'!$G$6,3,2))))</f>
        <v>4</v>
      </c>
      <c r="E10" s="7">
        <v>1</v>
      </c>
      <c r="F10" s="7">
        <v>1</v>
      </c>
      <c r="G10" s="7">
        <v>1</v>
      </c>
      <c r="H10" s="7">
        <v>1</v>
      </c>
      <c r="I10" s="7">
        <v>0</v>
      </c>
      <c r="J10" s="7">
        <v>1</v>
      </c>
      <c r="K10" s="7">
        <v>1</v>
      </c>
      <c r="L10" s="7">
        <v>1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1</v>
      </c>
      <c r="S10" s="7">
        <v>1</v>
      </c>
      <c r="T10" s="7">
        <v>0</v>
      </c>
      <c r="U10" s="7">
        <v>0</v>
      </c>
      <c r="V10" s="7">
        <v>1</v>
      </c>
      <c r="W10" s="7">
        <v>1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>12;</v>
      </c>
      <c r="BF12" s="9" t="str">
        <f t="shared" si="1"/>
        <v>13;</v>
      </c>
      <c r="BG12" s="9" t="str">
        <f t="shared" si="1"/>
        <v/>
      </c>
      <c r="BH12" s="9" t="str">
        <f t="shared" si="1"/>
        <v/>
      </c>
      <c r="BI12" s="9" t="str">
        <f t="shared" si="1"/>
        <v>16;</v>
      </c>
      <c r="BJ12" s="9" t="str">
        <f t="shared" si="1"/>
        <v>17;</v>
      </c>
      <c r="BK12" s="9" t="str">
        <f t="shared" si="1"/>
        <v>18;</v>
      </c>
      <c r="BL12" s="9" t="str">
        <f t="shared" si="1"/>
        <v>19;</v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>1;</v>
      </c>
      <c r="AU13" s="9" t="str">
        <f t="shared" ref="AU13:CG13" si="2">IF(AU$5=2,CONCATENATE(AU$4,";"),"")</f>
        <v>2;</v>
      </c>
      <c r="AV13" s="9" t="str">
        <f t="shared" si="2"/>
        <v>3;</v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>7;</v>
      </c>
      <c r="BA13" s="9" t="str">
        <f t="shared" si="2"/>
        <v>8;</v>
      </c>
      <c r="BB13" s="9" t="str">
        <f t="shared" si="2"/>
        <v>9;</v>
      </c>
      <c r="BC13" s="9" t="str">
        <f t="shared" si="2"/>
        <v>10;</v>
      </c>
      <c r="BD13" s="9" t="str">
        <f t="shared" si="2"/>
        <v>11;</v>
      </c>
      <c r="BE13" s="9" t="str">
        <f t="shared" si="2"/>
        <v/>
      </c>
      <c r="BF13" s="9" t="str">
        <f t="shared" si="2"/>
        <v/>
      </c>
      <c r="BG13" s="9" t="str">
        <f t="shared" si="2"/>
        <v>14;</v>
      </c>
      <c r="BH13" s="9" t="str">
        <f t="shared" si="2"/>
        <v>15;</v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5;6;12;13;16;17;18;19;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1;2;3;4;7;8;9;10;11;14;15;</v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/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10</v>
      </c>
      <c r="D66" s="20">
        <f>IF(C66="","",IF(C66&gt;=31,5,IF(C66&gt;=20,4,IF(C66&gt;=10,3,2))))</f>
        <v>3</v>
      </c>
      <c r="E66" s="41">
        <f>IF(COUNTBLANK(E6:E45)=40,"",COUNTIF(E6:E45,0))</f>
        <v>2</v>
      </c>
      <c r="F66" s="41">
        <f>IF(COUNTBLANK(F6:F45)=40,"",COUNTIF(F6:F45,0))</f>
        <v>2</v>
      </c>
      <c r="G66" s="41">
        <f t="shared" ref="G66:AR66" si="6">IF(COUNTBLANK(G6:G45)=40,"",COUNTIF(G6:G45,0))</f>
        <v>1</v>
      </c>
      <c r="H66" s="41">
        <f t="shared" si="6"/>
        <v>2</v>
      </c>
      <c r="I66" s="41">
        <f t="shared" si="6"/>
        <v>3</v>
      </c>
      <c r="J66" s="41">
        <f t="shared" si="6"/>
        <v>3</v>
      </c>
      <c r="K66" s="41">
        <f t="shared" si="6"/>
        <v>2</v>
      </c>
      <c r="L66" s="41">
        <f t="shared" si="6"/>
        <v>1</v>
      </c>
      <c r="M66" s="41">
        <f t="shared" si="6"/>
        <v>2</v>
      </c>
      <c r="N66" s="41">
        <f t="shared" si="6"/>
        <v>2</v>
      </c>
      <c r="O66" s="41">
        <f t="shared" si="6"/>
        <v>1</v>
      </c>
      <c r="P66" s="41">
        <f t="shared" si="6"/>
        <v>3</v>
      </c>
      <c r="Q66" s="41">
        <f t="shared" si="6"/>
        <v>3</v>
      </c>
      <c r="R66" s="41">
        <f t="shared" si="6"/>
        <v>2</v>
      </c>
      <c r="S66" s="41">
        <f t="shared" si="6"/>
        <v>2</v>
      </c>
      <c r="T66" s="41">
        <f t="shared" si="6"/>
        <v>3</v>
      </c>
      <c r="U66" s="41">
        <f t="shared" si="6"/>
        <v>3</v>
      </c>
      <c r="V66" s="41">
        <f t="shared" si="6"/>
        <v>3</v>
      </c>
      <c r="W66" s="41">
        <f t="shared" si="6"/>
        <v>3</v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Государство</v>
      </c>
      <c r="F67" s="69" t="str">
        <f>IF(Списки!$I$12="","",Списки!$I$12)</f>
        <v>Политика и власть</v>
      </c>
      <c r="G67" s="69" t="str">
        <f>IF(Списки!$I$13="","",Списки!$I$13)</f>
        <v>Правовое государство</v>
      </c>
      <c r="H67" s="69" t="str">
        <f>IF(Списки!$I$14="","",Списки!$I$14)</f>
        <v>Правовое государство</v>
      </c>
      <c r="I67" s="69" t="str">
        <f>IF(Списки!$I$15="","",Списки!$I$15)</f>
        <v>Гражданское общество и государство</v>
      </c>
      <c r="J67" s="69" t="str">
        <f>IF(Списки!$I$16="","",Списки!$I$16)</f>
        <v>Гражданское общество и государство</v>
      </c>
      <c r="K67" s="69" t="str">
        <f>IF(Списки!$I$17="","",Списки!$I$17)</f>
        <v>Участие граждан в политической жизни</v>
      </c>
      <c r="L67" s="69" t="str">
        <f>IF(Списки!$I$18="","",Списки!$I$18)</f>
        <v>Права и свободы человека и гражданина</v>
      </c>
      <c r="M67" s="69" t="str">
        <f>IF(Списки!$I$19="","",Списки!$I$19)</f>
        <v>Политические режимы</v>
      </c>
      <c r="N67" s="69" t="str">
        <f>IF(Списки!$I$20="","",Списки!$I$20)</f>
        <v>Конституция РФ</v>
      </c>
      <c r="O67" s="69" t="str">
        <f>IF(Списки!$I$21="","",Списки!$I$21)</f>
        <v>Трудовые правоотношения</v>
      </c>
      <c r="P67" s="69" t="str">
        <f>IF(Списки!$I$22="","",Списки!$I$22)</f>
        <v>Гражданские правоотношения</v>
      </c>
      <c r="Q67" s="69" t="str">
        <f>IF(Списки!$I$23="","",Списки!$I$23)</f>
        <v>Уголовно-правовые отношения</v>
      </c>
      <c r="R67" s="69" t="str">
        <f>IF(Списки!$I$24="","",Списки!$I$24)</f>
        <v>Роль права в жизни человека, общества и государства</v>
      </c>
      <c r="S67" s="69" t="str">
        <f>IF(Списки!$I$25="","",Списки!$I$25)</f>
        <v>Социальные права</v>
      </c>
      <c r="T67" s="69" t="str">
        <f>IF(Списки!$I$26="","",Списки!$I$26)</f>
        <v>Правовое регулирование отношений в сфере образования</v>
      </c>
      <c r="U67" s="69" t="str">
        <f>IF(Списки!$I$27="","",Списки!$I$27)</f>
        <v>Государство</v>
      </c>
      <c r="V67" s="69" t="str">
        <f>IF(Списки!$I$28="","",Списки!$I$28)</f>
        <v>Правонарушения и юридическая ответственность</v>
      </c>
      <c r="W67" s="69" t="str">
        <f>IF(Списки!$I$29="","",Списки!$I$29)</f>
        <v>Политические режимы</v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2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обществознанию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3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0.6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2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9</v>
      </c>
      <c r="H5" s="82"/>
      <c r="I5" s="89" t="s">
        <v>52</v>
      </c>
      <c r="J5" s="90"/>
      <c r="K5" s="90"/>
      <c r="L5" s="91"/>
      <c r="M5" s="92">
        <f>(E8*1+E9*0.64+E10*0.32+E11*0.16)/G6</f>
        <v>0.51200000000000001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5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2</v>
      </c>
      <c r="AH6" s="83"/>
      <c r="AI6" s="83" t="s">
        <v>26</v>
      </c>
      <c r="AJ6" s="83"/>
      <c r="AK6" s="83">
        <f>COUNTIF(Таблица!S6:S65,0)</f>
        <v>2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5</v>
      </c>
      <c r="AE7" s="83" t="s">
        <v>27</v>
      </c>
      <c r="AF7" s="83"/>
      <c r="AG7" s="83">
        <f>COUNTIF(Таблица!M6:M65,1)</f>
        <v>3</v>
      </c>
      <c r="AH7" s="83"/>
      <c r="AI7" s="83" t="s">
        <v>27</v>
      </c>
      <c r="AJ7" s="83"/>
      <c r="AK7" s="83">
        <f>COUNTIF(Таблица!S6:S65,1)</f>
        <v>3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6</v>
      </c>
      <c r="N8" s="102"/>
      <c r="O8" s="26" t="s">
        <v>81</v>
      </c>
      <c r="P8" s="24">
        <f>'1'!I6</f>
        <v>11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3</v>
      </c>
      <c r="F9" s="84"/>
      <c r="G9" s="79">
        <f>E9/$G$6</f>
        <v>0.6</v>
      </c>
      <c r="H9" s="79"/>
      <c r="I9" s="83" t="s">
        <v>23</v>
      </c>
      <c r="J9" s="83"/>
      <c r="K9" s="83"/>
      <c r="L9" s="83"/>
      <c r="M9" s="101">
        <f>'1'!G7</f>
        <v>12</v>
      </c>
      <c r="N9" s="102"/>
      <c r="O9" s="26" t="s">
        <v>81</v>
      </c>
      <c r="P9" s="24">
        <f>'1'!I7</f>
        <v>15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2</v>
      </c>
      <c r="F10" s="84"/>
      <c r="G10" s="79">
        <f>E10/$G$6</f>
        <v>0.4</v>
      </c>
      <c r="H10" s="79"/>
      <c r="I10" s="83" t="s">
        <v>20</v>
      </c>
      <c r="J10" s="83"/>
      <c r="K10" s="83"/>
      <c r="L10" s="83"/>
      <c r="M10" s="101">
        <f>'1'!G8</f>
        <v>16</v>
      </c>
      <c r="N10" s="102"/>
      <c r="O10" s="26" t="s">
        <v>81</v>
      </c>
      <c r="P10" s="24">
        <f>'1'!I8</f>
        <v>19</v>
      </c>
      <c r="AE10" s="83" t="s">
        <v>26</v>
      </c>
      <c r="AF10" s="83"/>
      <c r="AG10" s="83">
        <f>COUNTIF(Таблица!W6:W65,0)</f>
        <v>3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2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/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1;2;3;4;7;8;9;10;11;14;15;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5;6;12;13;16;17;18;19;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2023-05-19T04:03:31Z</dcterms:modified>
</cp:coreProperties>
</file>