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45" windowWidth="20730" windowHeight="9975" activeTab="4"/>
  </bookViews>
  <sheets>
    <sheet name="Пояснительная записка" sheetId="11" r:id="rId1"/>
    <sheet name="Списки" sheetId="12" r:id="rId2"/>
    <sheet name="1" sheetId="15" r:id="rId3"/>
    <sheet name="Таблица" sheetId="10" r:id="rId4"/>
    <sheet name="Анализ1" sheetId="13" r:id="rId5"/>
    <sheet name="Бланк" sheetId="14" state="hidden" r:id="rId6"/>
  </sheets>
  <externalReferences>
    <externalReference r:id="rId7"/>
  </externalReferences>
  <definedNames>
    <definedName name="Вариант3" localSheetId="4">#REF!</definedName>
    <definedName name="Вариант3" localSheetId="0">#REF!</definedName>
    <definedName name="Вариант3" localSheetId="1">#REF!</definedName>
    <definedName name="Вариант3">#REF!</definedName>
    <definedName name="Варианты" localSheetId="4">[1]Списки!$C$2:$C$21</definedName>
    <definedName name="Варианты" localSheetId="0">[1]Списки!$C$2:$C$21</definedName>
    <definedName name="Варианты" localSheetId="1">Списки!$C$2:$C$21</definedName>
    <definedName name="Варианты">#REF!</definedName>
    <definedName name="Варианты1">Списки!$C$2:$C$21</definedName>
    <definedName name="Варианты2" localSheetId="4">#REF!</definedName>
    <definedName name="Варианты2" localSheetId="0">#REF!</definedName>
    <definedName name="Варианты2" localSheetId="1">#REF!</definedName>
    <definedName name="Варианты2">#REF!</definedName>
    <definedName name="ВариантыA">Списки!$C$2:$C$21</definedName>
    <definedName name="ВарФиз">Списки!$C$2:$C$341</definedName>
    <definedName name="Физика" localSheetId="4">#REF!</definedName>
    <definedName name="Физика" localSheetId="0">#REF!</definedName>
    <definedName name="Физика" localSheetId="1">#REF!</definedName>
    <definedName name="Физика">#REF!</definedName>
  </definedNames>
  <calcPr calcId="145621"/>
</workbook>
</file>

<file path=xl/calcChain.xml><?xml version="1.0" encoding="utf-8"?>
<calcChain xmlns="http://schemas.openxmlformats.org/spreadsheetml/2006/main">
  <c r="A3" i="10" l="1"/>
  <c r="D8" i="10" l="1"/>
  <c r="D9" i="10"/>
  <c r="D10" i="10"/>
  <c r="D21" i="10"/>
  <c r="D22" i="10"/>
  <c r="D23" i="10"/>
  <c r="D24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C7" i="10"/>
  <c r="C8" i="10"/>
  <c r="C9" i="10"/>
  <c r="C10" i="10"/>
  <c r="C11" i="10"/>
  <c r="D11" i="10" s="1"/>
  <c r="C12" i="10"/>
  <c r="D12" i="10" s="1"/>
  <c r="C13" i="10"/>
  <c r="D13" i="10" s="1"/>
  <c r="C14" i="10"/>
  <c r="D14" i="10" s="1"/>
  <c r="C15" i="10"/>
  <c r="D15" i="10" s="1"/>
  <c r="C16" i="10"/>
  <c r="D16" i="10" s="1"/>
  <c r="C17" i="10"/>
  <c r="D17" i="10" s="1"/>
  <c r="C18" i="10"/>
  <c r="D18" i="10" s="1"/>
  <c r="C19" i="10"/>
  <c r="D19" i="10" s="1"/>
  <c r="C20" i="10"/>
  <c r="D20" i="10" s="1"/>
  <c r="C21" i="10"/>
  <c r="C22" i="10"/>
  <c r="C23" i="10"/>
  <c r="C24" i="10"/>
  <c r="C25" i="10"/>
  <c r="D25" i="10" s="1"/>
  <c r="C26" i="10"/>
  <c r="D26" i="10" s="1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P10" i="13"/>
  <c r="G7" i="15"/>
  <c r="M9" i="13" s="1"/>
  <c r="G8" i="15"/>
  <c r="M10" i="13" s="1"/>
  <c r="G6" i="15"/>
  <c r="M8" i="13" s="1"/>
  <c r="C6" i="10"/>
  <c r="G6" i="13"/>
  <c r="P7" i="13"/>
  <c r="P8" i="13"/>
  <c r="P9" i="13"/>
  <c r="M7" i="13"/>
  <c r="D6" i="10" l="1"/>
  <c r="D7" i="10"/>
  <c r="G5" i="13"/>
  <c r="D2" i="13"/>
  <c r="D4" i="13"/>
  <c r="D3" i="13"/>
  <c r="AR67" i="10"/>
  <c r="AQ67" i="10"/>
  <c r="AP67" i="10"/>
  <c r="AO67" i="10"/>
  <c r="AN67" i="10"/>
  <c r="AM67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G66" i="10"/>
  <c r="AV5" i="10" s="1"/>
  <c r="H66" i="10"/>
  <c r="AW5" i="10" s="1"/>
  <c r="I66" i="10"/>
  <c r="AX5" i="10" s="1"/>
  <c r="J66" i="10"/>
  <c r="AY5" i="10" s="1"/>
  <c r="K66" i="10"/>
  <c r="AZ5" i="10" s="1"/>
  <c r="L66" i="10"/>
  <c r="BA5" i="10" s="1"/>
  <c r="M66" i="10"/>
  <c r="BB5" i="10" s="1"/>
  <c r="N66" i="10"/>
  <c r="BC5" i="10" s="1"/>
  <c r="O66" i="10"/>
  <c r="BD5" i="10" s="1"/>
  <c r="P66" i="10"/>
  <c r="BE5" i="10" s="1"/>
  <c r="Q66" i="10"/>
  <c r="BF5" i="10" s="1"/>
  <c r="R66" i="10"/>
  <c r="BG5" i="10" s="1"/>
  <c r="S66" i="10"/>
  <c r="BH5" i="10" s="1"/>
  <c r="T66" i="10"/>
  <c r="BI5" i="10" s="1"/>
  <c r="U66" i="10"/>
  <c r="BJ5" i="10" s="1"/>
  <c r="V66" i="10"/>
  <c r="BK5" i="10" s="1"/>
  <c r="W66" i="10"/>
  <c r="BL5" i="10" s="1"/>
  <c r="X66" i="10"/>
  <c r="BM5" i="10" s="1"/>
  <c r="Y66" i="10"/>
  <c r="BN5" i="10" s="1"/>
  <c r="Z66" i="10"/>
  <c r="BO5" i="10" s="1"/>
  <c r="AA66" i="10"/>
  <c r="BP5" i="10" s="1"/>
  <c r="AB66" i="10"/>
  <c r="BQ5" i="10" s="1"/>
  <c r="AC66" i="10"/>
  <c r="BR5" i="10" s="1"/>
  <c r="AD66" i="10"/>
  <c r="BS5" i="10" s="1"/>
  <c r="AE66" i="10"/>
  <c r="BT5" i="10" s="1"/>
  <c r="AF66" i="10"/>
  <c r="BU5" i="10" s="1"/>
  <c r="AG66" i="10"/>
  <c r="BV5" i="10" s="1"/>
  <c r="AH66" i="10"/>
  <c r="BW5" i="10" s="1"/>
  <c r="AI66" i="10"/>
  <c r="BX5" i="10" s="1"/>
  <c r="AJ66" i="10"/>
  <c r="BY5" i="10" s="1"/>
  <c r="AK66" i="10"/>
  <c r="BZ5" i="10" s="1"/>
  <c r="AL66" i="10"/>
  <c r="CA5" i="10" s="1"/>
  <c r="AM66" i="10"/>
  <c r="CB5" i="10" s="1"/>
  <c r="AN66" i="10"/>
  <c r="CC5" i="10" s="1"/>
  <c r="AO66" i="10"/>
  <c r="CD5" i="10" s="1"/>
  <c r="AP66" i="10"/>
  <c r="CE5" i="10" s="1"/>
  <c r="AQ66" i="10"/>
  <c r="CF5" i="10" s="1"/>
  <c r="AR66" i="10"/>
  <c r="CG5" i="10" s="1"/>
  <c r="E66" i="10"/>
  <c r="AT5" i="10" s="1"/>
  <c r="F66" i="10"/>
  <c r="AU5" i="10" s="1"/>
  <c r="B4" i="10"/>
  <c r="D4" i="10"/>
  <c r="O1" i="10"/>
  <c r="A1" i="10"/>
  <c r="A45" i="10"/>
  <c r="D42" i="12"/>
  <c r="D43" i="12"/>
  <c r="D44" i="12"/>
  <c r="D45" i="12"/>
  <c r="D46" i="12"/>
  <c r="D47" i="12"/>
  <c r="D48" i="12"/>
  <c r="D49" i="12"/>
  <c r="D50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12" i="12"/>
  <c r="D13" i="12"/>
  <c r="D14" i="12"/>
  <c r="D11" i="12"/>
  <c r="F5" i="10" s="1"/>
  <c r="AT13" i="10" l="1"/>
  <c r="AT12" i="10"/>
  <c r="AT15" i="10"/>
  <c r="AT14" i="10"/>
  <c r="CD13" i="10"/>
  <c r="CD12" i="10"/>
  <c r="CD15" i="10"/>
  <c r="CD14" i="10"/>
  <c r="BZ13" i="10"/>
  <c r="BZ12" i="10"/>
  <c r="BZ15" i="10"/>
  <c r="BZ14" i="10"/>
  <c r="BV13" i="10"/>
  <c r="BV12" i="10"/>
  <c r="BV15" i="10"/>
  <c r="BV14" i="10"/>
  <c r="BR13" i="10"/>
  <c r="BR12" i="10"/>
  <c r="BR15" i="10"/>
  <c r="BR14" i="10"/>
  <c r="BN13" i="10"/>
  <c r="BN12" i="10"/>
  <c r="BN15" i="10"/>
  <c r="BN14" i="10"/>
  <c r="BJ13" i="10"/>
  <c r="BJ12" i="10"/>
  <c r="BJ15" i="10"/>
  <c r="BJ14" i="10"/>
  <c r="BF13" i="10"/>
  <c r="BF12" i="10"/>
  <c r="BF15" i="10"/>
  <c r="BF14" i="10"/>
  <c r="BB13" i="10"/>
  <c r="BB12" i="10"/>
  <c r="BB15" i="10"/>
  <c r="BB14" i="10"/>
  <c r="AX13" i="10"/>
  <c r="AX12" i="10"/>
  <c r="AX15" i="10"/>
  <c r="AX14" i="10"/>
  <c r="CG15" i="10"/>
  <c r="CG14" i="10"/>
  <c r="CG13" i="10"/>
  <c r="CG12" i="10"/>
  <c r="CC15" i="10"/>
  <c r="CC14" i="10"/>
  <c r="CC13" i="10"/>
  <c r="CC12" i="10"/>
  <c r="BY15" i="10"/>
  <c r="BY14" i="10"/>
  <c r="BY13" i="10"/>
  <c r="BY12" i="10"/>
  <c r="BU15" i="10"/>
  <c r="BU14" i="10"/>
  <c r="BU13" i="10"/>
  <c r="BU12" i="10"/>
  <c r="BQ15" i="10"/>
  <c r="BQ14" i="10"/>
  <c r="BQ13" i="10"/>
  <c r="BQ12" i="10"/>
  <c r="BM15" i="10"/>
  <c r="BM14" i="10"/>
  <c r="BM13" i="10"/>
  <c r="BM12" i="10"/>
  <c r="BI15" i="10"/>
  <c r="BI14" i="10"/>
  <c r="BI13" i="10"/>
  <c r="BI12" i="10"/>
  <c r="BE15" i="10"/>
  <c r="BE14" i="10"/>
  <c r="BE13" i="10"/>
  <c r="BE12" i="10"/>
  <c r="BA15" i="10"/>
  <c r="BA14" i="10"/>
  <c r="BA13" i="10"/>
  <c r="BA12" i="10"/>
  <c r="AW15" i="10"/>
  <c r="AW14" i="10"/>
  <c r="AW13" i="10"/>
  <c r="AW12" i="10"/>
  <c r="CF15" i="10"/>
  <c r="CF14" i="10"/>
  <c r="CF13" i="10"/>
  <c r="CF12" i="10"/>
  <c r="CB15" i="10"/>
  <c r="CB14" i="10"/>
  <c r="CB13" i="10"/>
  <c r="CB12" i="10"/>
  <c r="BX15" i="10"/>
  <c r="BX14" i="10"/>
  <c r="BX13" i="10"/>
  <c r="BX12" i="10"/>
  <c r="BT15" i="10"/>
  <c r="BT14" i="10"/>
  <c r="BT13" i="10"/>
  <c r="BT12" i="10"/>
  <c r="BP15" i="10"/>
  <c r="BP14" i="10"/>
  <c r="BP13" i="10"/>
  <c r="BP12" i="10"/>
  <c r="BL15" i="10"/>
  <c r="BL14" i="10"/>
  <c r="BL13" i="10"/>
  <c r="BL12" i="10"/>
  <c r="BH15" i="10"/>
  <c r="BH14" i="10"/>
  <c r="BH13" i="10"/>
  <c r="BH12" i="10"/>
  <c r="BD15" i="10"/>
  <c r="BD14" i="10"/>
  <c r="BD13" i="10"/>
  <c r="BD12" i="10"/>
  <c r="AZ15" i="10"/>
  <c r="AZ14" i="10"/>
  <c r="AZ13" i="10"/>
  <c r="AZ12" i="10"/>
  <c r="AV15" i="10"/>
  <c r="AV14" i="10"/>
  <c r="AV13" i="10"/>
  <c r="AV12" i="10"/>
  <c r="AU14" i="10"/>
  <c r="AU13" i="10"/>
  <c r="AU12" i="10"/>
  <c r="AU15" i="10"/>
  <c r="CE14" i="10"/>
  <c r="CE13" i="10"/>
  <c r="CE12" i="10"/>
  <c r="CE15" i="10"/>
  <c r="CA14" i="10"/>
  <c r="CA13" i="10"/>
  <c r="CA12" i="10"/>
  <c r="CA15" i="10"/>
  <c r="BW14" i="10"/>
  <c r="BW13" i="10"/>
  <c r="BW12" i="10"/>
  <c r="BW15" i="10"/>
  <c r="BS14" i="10"/>
  <c r="BS13" i="10"/>
  <c r="BS12" i="10"/>
  <c r="BS15" i="10"/>
  <c r="BO14" i="10"/>
  <c r="BO13" i="10"/>
  <c r="BO12" i="10"/>
  <c r="BO15" i="10"/>
  <c r="BK14" i="10"/>
  <c r="BK13" i="10"/>
  <c r="BK12" i="10"/>
  <c r="BK15" i="10"/>
  <c r="BG14" i="10"/>
  <c r="BG13" i="10"/>
  <c r="BG12" i="10"/>
  <c r="BG15" i="10"/>
  <c r="BC14" i="10"/>
  <c r="BC13" i="10"/>
  <c r="BC12" i="10"/>
  <c r="BC15" i="10"/>
  <c r="AY14" i="10"/>
  <c r="AY13" i="10"/>
  <c r="AY12" i="10"/>
  <c r="AY15" i="10"/>
  <c r="B68" i="10"/>
  <c r="C66" i="10"/>
  <c r="D66" i="10" s="1"/>
  <c r="B69" i="10"/>
  <c r="B70" i="10"/>
  <c r="B71" i="10"/>
  <c r="AR5" i="10"/>
  <c r="AN5" i="10"/>
  <c r="AJ5" i="10"/>
  <c r="AF5" i="10"/>
  <c r="AB5" i="10"/>
  <c r="V5" i="10"/>
  <c r="AQ5" i="10"/>
  <c r="AM5" i="10"/>
  <c r="AI5" i="10"/>
  <c r="AE5" i="10"/>
  <c r="AA5" i="10"/>
  <c r="R5" i="10"/>
  <c r="AP5" i="10"/>
  <c r="AL5" i="10"/>
  <c r="AH5" i="10"/>
  <c r="AD5" i="10"/>
  <c r="Z5" i="10"/>
  <c r="N5" i="10"/>
  <c r="AO5" i="10"/>
  <c r="AK5" i="10"/>
  <c r="AG5" i="10"/>
  <c r="AC5" i="10"/>
  <c r="Y5" i="10"/>
  <c r="J5" i="10"/>
  <c r="X5" i="10"/>
  <c r="T5" i="10"/>
  <c r="P5" i="10"/>
  <c r="L5" i="10"/>
  <c r="W5" i="10"/>
  <c r="S5" i="10"/>
  <c r="O5" i="10"/>
  <c r="K5" i="10"/>
  <c r="U5" i="10"/>
  <c r="Q5" i="10"/>
  <c r="M5" i="10"/>
  <c r="I5" i="10"/>
  <c r="H5" i="10"/>
  <c r="G5" i="10"/>
  <c r="E5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" i="10"/>
  <c r="AK21" i="13"/>
  <c r="AT20" i="10" l="1"/>
  <c r="A13" i="13" s="1"/>
  <c r="AT17" i="10"/>
  <c r="A19" i="13" s="1"/>
  <c r="AT18" i="10"/>
  <c r="A17" i="13" s="1"/>
  <c r="AT19" i="10"/>
  <c r="A15" i="13" s="1"/>
  <c r="AK23" i="13"/>
  <c r="AK22" i="13"/>
  <c r="AK20" i="13"/>
  <c r="AG23" i="13"/>
  <c r="AG22" i="13"/>
  <c r="AG21" i="13"/>
  <c r="AG20" i="13"/>
  <c r="AK18" i="13"/>
  <c r="AK17" i="13"/>
  <c r="AK16" i="13"/>
  <c r="AK15" i="13"/>
  <c r="AK14" i="13"/>
  <c r="AG16" i="13"/>
  <c r="AG15" i="13"/>
  <c r="AG14" i="13"/>
  <c r="AK12" i="13"/>
  <c r="AK11" i="13"/>
  <c r="AK10" i="13"/>
  <c r="AG12" i="13"/>
  <c r="AG11" i="13"/>
  <c r="AG10" i="13"/>
  <c r="AK8" i="13"/>
  <c r="AK7" i="13"/>
  <c r="AK6" i="13"/>
  <c r="AG8" i="13"/>
  <c r="AG7" i="13"/>
  <c r="AG6" i="13"/>
  <c r="AK4" i="13"/>
  <c r="AG3" i="13"/>
  <c r="AK3" i="13"/>
  <c r="AK2" i="13"/>
  <c r="AG2" i="13"/>
  <c r="AG4" i="13"/>
  <c r="E11" i="13"/>
  <c r="G11" i="13" s="1"/>
  <c r="E10" i="13"/>
  <c r="G10" i="13" s="1"/>
  <c r="E9" i="13"/>
  <c r="G9" i="13" s="1"/>
  <c r="E8" i="13"/>
  <c r="G8" i="13" s="1"/>
  <c r="M4" i="13" l="1"/>
  <c r="M5" i="13"/>
  <c r="M3" i="13"/>
</calcChain>
</file>

<file path=xl/comments1.xml><?xml version="1.0" encoding="utf-8"?>
<comments xmlns="http://schemas.openxmlformats.org/spreadsheetml/2006/main">
  <authors>
    <author>Шамарина</author>
    <author>Татьяна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 столбец вводим номера вариантов</t>
        </r>
      </text>
    </comment>
    <comment ref="D2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в предложном падеже</t>
        </r>
      </text>
    </comment>
    <comment ref="G7" authorId="1">
      <text>
        <r>
          <rPr>
            <b/>
            <sz val="11"/>
            <color indexed="81"/>
            <rFont val="Tahoma"/>
            <family val="2"/>
            <charset val="204"/>
          </rPr>
          <t>Татьяна:</t>
        </r>
        <r>
          <rPr>
            <b/>
            <sz val="11"/>
            <color indexed="10"/>
            <rFont val="Tahoma"/>
            <family val="2"/>
            <charset val="204"/>
          </rPr>
          <t xml:space="preserve">
Максимальное количество заданий: 40</t>
        </r>
      </text>
    </comment>
    <comment ref="D8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вид работы: контрольная, проверочная, самостоятельная и т.д.</t>
        </r>
      </text>
    </comment>
  </commentList>
</comments>
</file>

<file path=xl/comments2.xml><?xml version="1.0" encoding="utf-8"?>
<comments xmlns="http://schemas.openxmlformats.org/spreadsheetml/2006/main">
  <authors>
    <author>Татьяна</author>
  </authors>
  <commentLis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значение</t>
        </r>
      </text>
    </comment>
  </commentList>
</comments>
</file>

<file path=xl/comments3.xml><?xml version="1.0" encoding="utf-8"?>
<comments xmlns="http://schemas.openxmlformats.org/spreadsheetml/2006/main">
  <authors>
    <author>Татьяна</author>
    <author>Шамарина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и вид работы
</t>
        </r>
      </text>
    </comment>
    <comment ref="D4" authorId="1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Вводим ФИО учителя</t>
        </r>
      </text>
    </comment>
  </commentList>
</comments>
</file>

<file path=xl/sharedStrings.xml><?xml version="1.0" encoding="utf-8"?>
<sst xmlns="http://schemas.openxmlformats.org/spreadsheetml/2006/main" count="160" uniqueCount="110">
  <si>
    <t>ФИ</t>
  </si>
  <si>
    <t>Вариант</t>
  </si>
  <si>
    <t>Варианты</t>
  </si>
  <si>
    <t>Дата:</t>
  </si>
  <si>
    <t>Балл</t>
  </si>
  <si>
    <t>Оценка</t>
  </si>
  <si>
    <t>Количество 5</t>
  </si>
  <si>
    <t>Количество 2</t>
  </si>
  <si>
    <t>Количество 3</t>
  </si>
  <si>
    <t>Количество 4</t>
  </si>
  <si>
    <t>Ошибки</t>
  </si>
  <si>
    <t>Учитель</t>
  </si>
  <si>
    <t>Класс</t>
  </si>
  <si>
    <t>Количество "5"</t>
  </si>
  <si>
    <t>Количество "4"</t>
  </si>
  <si>
    <t>Количество "3"</t>
  </si>
  <si>
    <t>Количество "2"</t>
  </si>
  <si>
    <t>Процент качества</t>
  </si>
  <si>
    <t>Процент успеваемости</t>
  </si>
  <si>
    <t>Критерии оценивания</t>
  </si>
  <si>
    <t>Отметка "5"</t>
  </si>
  <si>
    <t>Отметка "2"</t>
  </si>
  <si>
    <t>Отметка "3"</t>
  </si>
  <si>
    <t>Отметка "4"</t>
  </si>
  <si>
    <t>Задания, которые не вызвали затруднений у всех учащихся</t>
  </si>
  <si>
    <t>Задания, с которыми не справились более 50% учащихся</t>
  </si>
  <si>
    <t>0 баллов</t>
  </si>
  <si>
    <t>1 балл</t>
  </si>
  <si>
    <t>2 балла</t>
  </si>
  <si>
    <t>3 балла</t>
  </si>
  <si>
    <t>4 балла</t>
  </si>
  <si>
    <t>Пояснительная записка</t>
  </si>
  <si>
    <t>Шаблон состоит из нескольких листов:</t>
  </si>
  <si>
    <t>№</t>
  </si>
  <si>
    <t>Список учащихся</t>
  </si>
  <si>
    <t>Задание 1</t>
  </si>
  <si>
    <t>Задание 9</t>
  </si>
  <si>
    <t>Задание 6</t>
  </si>
  <si>
    <t>Задание 15</t>
  </si>
  <si>
    <t>Задание 19</t>
  </si>
  <si>
    <t>Задание 22</t>
  </si>
  <si>
    <t>Задание 24</t>
  </si>
  <si>
    <t>Задание 23</t>
  </si>
  <si>
    <t>Задание 25</t>
  </si>
  <si>
    <t>Задание 26</t>
  </si>
  <si>
    <t>Дата</t>
  </si>
  <si>
    <t>Фамилия</t>
  </si>
  <si>
    <t>Имя</t>
  </si>
  <si>
    <t>Отчество</t>
  </si>
  <si>
    <t>Ответы на задания</t>
  </si>
  <si>
    <t>Задания 22-26:</t>
  </si>
  <si>
    <t>Экзамен по физике. 9 класс.</t>
  </si>
  <si>
    <t>Уровень обученности</t>
  </si>
  <si>
    <t xml:space="preserve">Шаблон разработан учителем физики  и информатики Татьяной Николаевной Шамариной </t>
  </si>
  <si>
    <t>В ячейки, выделенные голубым цветом, нужно ввести данные</t>
  </si>
  <si>
    <t>Предмет:</t>
  </si>
  <si>
    <t>Класс:</t>
  </si>
  <si>
    <t>Учитель:</t>
  </si>
  <si>
    <t>Дата проведения:</t>
  </si>
  <si>
    <t>Тема работы:</t>
  </si>
  <si>
    <t>Количество заданий:</t>
  </si>
  <si>
    <t>Максимальный балл:</t>
  </si>
  <si>
    <t>№ задания:</t>
  </si>
  <si>
    <t>Проверяемые знания</t>
  </si>
  <si>
    <t>Вид работы:</t>
  </si>
  <si>
    <t>работа</t>
  </si>
  <si>
    <t>по</t>
  </si>
  <si>
    <t>Задания:</t>
  </si>
  <si>
    <t>Количество учеников, которые писали работу</t>
  </si>
  <si>
    <t>Анализ работы по предмету</t>
  </si>
  <si>
    <t>Тема:</t>
  </si>
  <si>
    <r>
      <t xml:space="preserve">Шаблон </t>
    </r>
    <r>
      <rPr>
        <b/>
        <i/>
        <sz val="12"/>
        <color theme="1"/>
        <rFont val="Calibri"/>
        <family val="2"/>
        <charset val="204"/>
        <scheme val="minor"/>
      </rPr>
      <t>"Анализ результатов работ учащихся"</t>
    </r>
    <r>
      <rPr>
        <i/>
        <sz val="12"/>
        <color theme="1"/>
        <rFont val="Calibri"/>
        <family val="2"/>
        <charset val="204"/>
        <scheme val="minor"/>
      </rPr>
      <t xml:space="preserve"> позволяет учителю проанализировать результаты проверочной, контрольной или иной работы и создать по ним сводную ведомость.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</si>
  <si>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Таблица</t>
    </r>
    <r>
      <rPr>
        <i/>
        <sz val="12"/>
        <color theme="1"/>
        <rFont val="Calibri"/>
        <family val="2"/>
        <charset val="204"/>
        <scheme val="minor"/>
      </rPr>
      <t>: на данном листе в столбце В учитель выбирает номер варианта для каждого ученика. В ячейку В2 вводит дату проведения работы. После выполнения заданий вводятся баллы, которые набрал каждый ученик по заданиям.Оценки, их количество, число ошибок по каждому заданию вычисляются автоматически.</t>
    </r>
  </si>
  <si>
    <t>Оценка 2</t>
  </si>
  <si>
    <t>Оценка 3</t>
  </si>
  <si>
    <t>Оценка 4</t>
  </si>
  <si>
    <t>Оценка 5</t>
  </si>
  <si>
    <t>от</t>
  </si>
  <si>
    <t>Количество баллов:</t>
  </si>
  <si>
    <t>до</t>
  </si>
  <si>
    <t>Введите в ячейки голубого цвета критерии оценивания (диапазонами):</t>
  </si>
  <si>
    <t>-</t>
  </si>
  <si>
    <t>Количество учеников, которые писали работу:</t>
  </si>
  <si>
    <t>Задания, которые вызвали затруднения от 20 до 50% учащихся</t>
  </si>
  <si>
    <t>Задания, которые вызвали затруднения у менее 20% учащихся</t>
  </si>
  <si>
    <t>1 - более 50%</t>
  </si>
  <si>
    <t>2 - более 20%</t>
  </si>
  <si>
    <t>3 - менее 20%</t>
  </si>
  <si>
    <t>4 - ни одного (справились все)</t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</si>
  <si>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Списки</t>
    </r>
    <r>
      <rPr>
        <i/>
        <sz val="12"/>
        <color theme="1"/>
        <rFont val="Calibri"/>
        <family val="2"/>
        <charset val="204"/>
        <scheme val="minor"/>
      </rPr>
      <t xml:space="preserve">: на данном листе учитель вводит ФИО учеников и номера вариантов. Лишних учеников можно удалить. Нужно </t>
    </r>
    <r>
      <rPr>
        <b/>
        <i/>
        <sz val="12"/>
        <color theme="1"/>
        <rFont val="Calibri"/>
        <family val="2"/>
        <charset val="204"/>
        <scheme val="minor"/>
      </rPr>
      <t>обязательно</t>
    </r>
    <r>
      <rPr>
        <i/>
        <sz val="12"/>
        <color theme="1"/>
        <rFont val="Calibri"/>
        <family val="2"/>
        <charset val="204"/>
        <scheme val="minor"/>
      </rPr>
      <t xml:space="preserve"> ввести данные в ячейки, выделенные голубым цветом.Для каждого задания нужно ввести максимальный балл за него и проверяемые по заданию знания.На листе </t>
    </r>
    <r>
      <rPr>
        <b/>
        <i/>
        <sz val="12"/>
        <color theme="1"/>
        <rFont val="Calibri"/>
        <family val="2"/>
        <charset val="204"/>
        <scheme val="minor"/>
      </rPr>
      <t xml:space="preserve">1 </t>
    </r>
    <r>
      <rPr>
        <i/>
        <sz val="12"/>
        <color theme="1"/>
        <rFont val="Calibri"/>
        <family val="2"/>
        <charset val="204"/>
        <scheme val="minor"/>
      </rPr>
      <t>нужно ввести количество учеников и критерии оценивания (только в ячейки голубого цвета).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</si>
  <si>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Анализ1</t>
    </r>
    <r>
      <rPr>
        <i/>
        <sz val="12"/>
        <color theme="1"/>
        <rFont val="Calibri"/>
        <family val="2"/>
        <charset val="204"/>
        <scheme val="minor"/>
      </rPr>
      <t>: подсчитывается количество оценок, проценты качества, успеваемости и уровень обученности. Выводятся номера, которые не вызвали или вызвали затруднения у учащихся.</t>
    </r>
  </si>
  <si>
    <t>Самое главное: нужно правильно заполнить ячейки на листах Списки и 1. Тогда таблица будет правильно работать.</t>
  </si>
  <si>
    <t>Заполните следующую таблицу максимальными баллами и проверяемыми знаниями и умениями за каждое задание:</t>
  </si>
  <si>
    <t>Ветрова К.А.</t>
  </si>
  <si>
    <t>Обществознание</t>
  </si>
  <si>
    <t>Гольдштейн Андрей</t>
  </si>
  <si>
    <t>Пашнин Данил</t>
  </si>
  <si>
    <t>Контрольная работа</t>
  </si>
  <si>
    <t>Социальная сфера. Экономика</t>
  </si>
  <si>
    <t>Социальная структура общества</t>
  </si>
  <si>
    <t>Социальная сфера (задание на анализ двух суждений)</t>
  </si>
  <si>
    <t>Экономика, ее роль в жизни общества</t>
  </si>
  <si>
    <t>Экономика (задание на анализ двух суждений)</t>
  </si>
  <si>
    <t>Производство, производительность труда</t>
  </si>
  <si>
    <t>Предпринимательство</t>
  </si>
  <si>
    <t>Основные понятия социальной и экономической сферы общественной жизни</t>
  </si>
  <si>
    <t>Анализ результатов социологического опроса</t>
  </si>
  <si>
    <t>Определение терминов и понятий, соответствующих предлагаемому контексту</t>
  </si>
  <si>
    <t>Основные тенденции безработицы, межнациональных отношений</t>
  </si>
  <si>
    <t>Применять социально-экономические и гуманитарные знания в процессе решения познавательных задач по актуальным социальным проблемам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</si>
</sst>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1"/>
      <name val="Tahoma"/>
      <family val="2"/>
      <charset val="204"/>
    </font>
    <font>
      <b/>
      <sz val="11"/>
      <color indexed="10"/>
      <name val="Tahoma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  <protection locked="0" hidden="1"/>
    </xf>
    <xf numFmtId="0" fontId="0" fillId="7" borderId="0" xfId="0" applyFill="1" applyProtection="1">
      <protection hidden="1"/>
    </xf>
    <xf numFmtId="0" fontId="0" fillId="0" borderId="1" xfId="0" applyBorder="1" applyProtection="1">
      <protection hidden="1"/>
    </xf>
    <xf numFmtId="0" fontId="0" fillId="8" borderId="1" xfId="0" applyFill="1" applyBorder="1" applyProtection="1">
      <protection locked="0" hidden="1"/>
    </xf>
    <xf numFmtId="0" fontId="16" fillId="0" borderId="0" xfId="0" applyFont="1" applyProtection="1">
      <protection hidden="1"/>
    </xf>
    <xf numFmtId="0" fontId="0" fillId="0" borderId="1" xfId="0" applyBorder="1"/>
    <xf numFmtId="0" fontId="0" fillId="0" borderId="2" xfId="0" applyBorder="1"/>
    <xf numFmtId="0" fontId="0" fillId="11" borderId="13" xfId="0" applyFill="1" applyBorder="1"/>
    <xf numFmtId="0" fontId="0" fillId="11" borderId="14" xfId="0" applyFill="1" applyBorder="1"/>
    <xf numFmtId="0" fontId="0" fillId="0" borderId="6" xfId="0" applyBorder="1"/>
    <xf numFmtId="0" fontId="1" fillId="1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hidden="1"/>
    </xf>
    <xf numFmtId="0" fontId="0" fillId="1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0" fillId="13" borderId="15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" fontId="16" fillId="9" borderId="3" xfId="0" applyNumberFormat="1" applyFont="1" applyFill="1" applyBorder="1" applyAlignment="1" applyProtection="1">
      <alignment horizontal="left" vertical="center"/>
      <protection hidden="1"/>
    </xf>
    <xf numFmtId="1" fontId="5" fillId="9" borderId="4" xfId="0" applyNumberFormat="1" applyFont="1" applyFill="1" applyBorder="1" applyAlignment="1" applyProtection="1">
      <alignment horizontal="center" vertical="center"/>
      <protection hidden="1"/>
    </xf>
    <xf numFmtId="49" fontId="5" fillId="9" borderId="4" xfId="0" applyNumberFormat="1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15" borderId="1" xfId="0" applyFill="1" applyBorder="1" applyAlignment="1" applyProtection="1">
      <alignment horizontal="center" vertical="center"/>
      <protection locked="0" hidden="1"/>
    </xf>
    <xf numFmtId="0" fontId="8" fillId="15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horizontal="center" vertical="center"/>
      <protection hidden="1"/>
    </xf>
    <xf numFmtId="14" fontId="0" fillId="3" borderId="2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9" fillId="7" borderId="0" xfId="0" applyFont="1" applyFill="1" applyAlignment="1" applyProtection="1">
      <alignment horizontal="left" vertical="center"/>
      <protection hidden="1"/>
    </xf>
    <xf numFmtId="0" fontId="11" fillId="7" borderId="0" xfId="0" applyFont="1" applyFill="1" applyAlignment="1" applyProtection="1">
      <alignment horizontal="left" vertical="center" wrapText="1"/>
      <protection hidden="1"/>
    </xf>
    <xf numFmtId="0" fontId="20" fillId="7" borderId="0" xfId="0" applyFont="1" applyFill="1" applyAlignment="1" applyProtection="1">
      <alignment horizontal="left" vertical="center" wrapText="1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1" fillId="7" borderId="0" xfId="0" applyFont="1" applyFill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13" borderId="1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right"/>
      <protection hidden="1"/>
    </xf>
    <xf numFmtId="0" fontId="6" fillId="12" borderId="7" xfId="0" applyFont="1" applyFill="1" applyBorder="1" applyAlignment="1" applyProtection="1">
      <alignment horizontal="center"/>
      <protection hidden="1"/>
    </xf>
    <xf numFmtId="0" fontId="6" fillId="12" borderId="8" xfId="0" applyFont="1" applyFill="1" applyBorder="1" applyAlignment="1" applyProtection="1">
      <alignment horizontal="center"/>
      <protection hidden="1"/>
    </xf>
    <xf numFmtId="0" fontId="0" fillId="8" borderId="1" xfId="0" applyFill="1" applyBorder="1" applyAlignment="1" applyProtection="1">
      <alignment horizontal="left"/>
      <protection locked="0" hidden="1"/>
    </xf>
    <xf numFmtId="14" fontId="0" fillId="8" borderId="1" xfId="0" applyNumberFormat="1" applyFill="1" applyBorder="1" applyAlignment="1" applyProtection="1">
      <alignment horizontal="left"/>
      <protection locked="0"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top" textRotation="90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19" fillId="14" borderId="0" xfId="0" applyFont="1" applyFill="1" applyAlignment="1" applyProtection="1">
      <alignment horizontal="right" vertical="center"/>
      <protection hidden="1"/>
    </xf>
    <xf numFmtId="0" fontId="19" fillId="14" borderId="0" xfId="0" applyFont="1" applyFill="1" applyAlignment="1" applyProtection="1">
      <alignment horizontal="center" vertical="center"/>
      <protection hidden="1"/>
    </xf>
    <xf numFmtId="0" fontId="19" fillId="14" borderId="0" xfId="0" applyFont="1" applyFill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5" fillId="8" borderId="0" xfId="0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left" vertical="center"/>
      <protection hidden="1"/>
    </xf>
    <xf numFmtId="9" fontId="5" fillId="0" borderId="1" xfId="1" applyFont="1" applyBorder="1" applyAlignment="1" applyProtection="1">
      <alignment horizontal="center" vertical="center"/>
      <protection hidden="1"/>
    </xf>
    <xf numFmtId="164" fontId="16" fillId="0" borderId="1" xfId="0" applyNumberFormat="1" applyFont="1" applyBorder="1" applyAlignment="1" applyProtection="1">
      <alignment horizontal="center" vertical="center"/>
      <protection hidden="1"/>
    </xf>
    <xf numFmtId="0" fontId="16" fillId="9" borderId="1" xfId="0" applyFont="1" applyFill="1" applyBorder="1" applyAlignment="1" applyProtection="1">
      <alignment horizontal="center" vertical="center" wrapText="1"/>
      <protection hidden="1"/>
    </xf>
    <xf numFmtId="0" fontId="16" fillId="9" borderId="1" xfId="0" applyFont="1" applyFill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0" fontId="0" fillId="0" borderId="4" xfId="0" applyFont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 wrapText="1"/>
      <protection hidden="1"/>
    </xf>
    <xf numFmtId="9" fontId="16" fillId="0" borderId="1" xfId="1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9" fontId="5" fillId="0" borderId="16" xfId="1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1" fontId="16" fillId="9" borderId="2" xfId="0" applyNumberFormat="1" applyFont="1" applyFill="1" applyBorder="1" applyAlignment="1" applyProtection="1">
      <alignment horizontal="right" vertical="center"/>
      <protection hidden="1"/>
    </xf>
    <xf numFmtId="1" fontId="16" fillId="9" borderId="4" xfId="0" applyNumberFormat="1" applyFont="1" applyFill="1" applyBorder="1" applyAlignment="1" applyProtection="1">
      <alignment horizontal="right" vertical="center"/>
      <protection hidden="1"/>
    </xf>
    <xf numFmtId="0" fontId="16" fillId="9" borderId="12" xfId="0" applyFont="1" applyFill="1" applyBorder="1" applyAlignment="1" applyProtection="1">
      <alignment horizontal="center" vertical="center"/>
      <protection hidden="1"/>
    </xf>
    <xf numFmtId="0" fontId="16" fillId="9" borderId="5" xfId="0" applyFont="1" applyFill="1" applyBorder="1" applyAlignment="1" applyProtection="1">
      <alignment horizontal="center" vertical="center"/>
      <protection hidden="1"/>
    </xf>
    <xf numFmtId="0" fontId="16" fillId="9" borderId="7" xfId="0" applyFont="1" applyFill="1" applyBorder="1" applyAlignment="1" applyProtection="1">
      <alignment horizontal="center" vertical="center"/>
      <protection hidden="1"/>
    </xf>
    <xf numFmtId="0" fontId="16" fillId="9" borderId="10" xfId="0" applyFont="1" applyFill="1" applyBorder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 wrapText="1"/>
      <protection locked="0" hidden="1"/>
    </xf>
  </cellXfs>
  <cellStyles count="2">
    <cellStyle name="Обычный" xfId="0" builtinId="0"/>
    <cellStyle name="Процентный" xfId="1" builtinId="5"/>
  </cellStyles>
  <dxfs count="62"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pedsovet.su/publ/62-1-0-6065" TargetMode="External"/><Relationship Id="rId1" Type="http://schemas.openxmlformats.org/officeDocument/2006/relationships/image" Target="../media/image1.png"/><Relationship Id="rId4" Type="http://schemas.openxmlformats.org/officeDocument/2006/relationships/hyperlink" Target="#&#1057;&#1087;&#1080;&#1089;&#1082;&#108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1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058;&#1072;&#1073;&#1083;&#1080;&#1094;&#107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</xdr:row>
      <xdr:rowOff>19050</xdr:rowOff>
    </xdr:from>
    <xdr:to>
      <xdr:col>5</xdr:col>
      <xdr:colOff>152400</xdr:colOff>
      <xdr:row>4</xdr:row>
      <xdr:rowOff>62848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1762125" cy="424798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0</xdr:row>
      <xdr:rowOff>171450</xdr:rowOff>
    </xdr:from>
    <xdr:to>
      <xdr:col>19</xdr:col>
      <xdr:colOff>0</xdr:colOff>
      <xdr:row>5</xdr:row>
      <xdr:rowOff>31750</xdr:rowOff>
    </xdr:to>
    <xdr:pic>
      <xdr:nvPicPr>
        <xdr:cNvPr id="3" name="Рисунок 2">
          <a:hlinkClick xmlns:r="http://schemas.openxmlformats.org/officeDocument/2006/relationships" r:id="rId2" tooltip="Перейти на страницу курса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171450"/>
          <a:ext cx="1219200" cy="812800"/>
        </a:xfrm>
        <a:prstGeom prst="rect">
          <a:avLst/>
        </a:prstGeom>
      </xdr:spPr>
    </xdr:pic>
    <xdr:clientData/>
  </xdr:twoCellAnchor>
  <xdr:twoCellAnchor>
    <xdr:from>
      <xdr:col>16</xdr:col>
      <xdr:colOff>180975</xdr:colOff>
      <xdr:row>20</xdr:row>
      <xdr:rowOff>114300</xdr:rowOff>
    </xdr:from>
    <xdr:to>
      <xdr:col>19</xdr:col>
      <xdr:colOff>266700</xdr:colOff>
      <xdr:row>23</xdr:row>
      <xdr:rowOff>114300</xdr:rowOff>
    </xdr:to>
    <xdr:sp macro="" textlink="">
      <xdr:nvSpPr>
        <xdr:cNvPr id="4" name="Стрелка вправо 3">
          <a:hlinkClick xmlns:r="http://schemas.openxmlformats.org/officeDocument/2006/relationships" r:id="rId4"/>
        </xdr:cNvPr>
        <xdr:cNvSpPr/>
      </xdr:nvSpPr>
      <xdr:spPr>
        <a:xfrm>
          <a:off x="6581775" y="4962525"/>
          <a:ext cx="1285875" cy="571500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4058396</xdr:colOff>
      <xdr:row>3</xdr:row>
      <xdr:rowOff>33617</xdr:rowOff>
    </xdr:from>
    <xdr:to>
      <xdr:col>14</xdr:col>
      <xdr:colOff>279213</xdr:colOff>
      <xdr:row>6</xdr:row>
      <xdr:rowOff>5042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10669867" y="605117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8</xdr:row>
      <xdr:rowOff>66675</xdr:rowOff>
    </xdr:from>
    <xdr:to>
      <xdr:col>8</xdr:col>
      <xdr:colOff>409575</xdr:colOff>
      <xdr:row>11</xdr:row>
      <xdr:rowOff>38100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2409825" y="2352675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79;&#1080;&#1082;&#1072;/&#1040;&#1085;&#1072;&#1083;&#1080;&#1079;%20&#1088;&#1077;&#1079;&#1091;&#1083;&#1100;&#1090;&#1072;&#1090;&#1086;&#1074;%20&#1054;&#1043;&#1069;%20&#1087;&#1086;%20&#1080;&#1085;&#1092;&#1086;&#1088;&#1084;&#1072;&#1090;&#1080;&#1082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ительная записка"/>
      <sheetName val="Списки"/>
      <sheetName val="3"/>
      <sheetName val="Анализ1"/>
      <sheetName val="Бланк"/>
    </sheetNames>
    <sheetDataSet>
      <sheetData sheetId="0"/>
      <sheetData sheetId="1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</sheetData>
      <sheetData sheetId="2">
        <row r="4">
          <cell r="U4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10" zoomScaleNormal="100" workbookViewId="0">
      <selection activeCell="C19" sqref="C19:S20"/>
    </sheetView>
  </sheetViews>
  <sheetFormatPr defaultRowHeight="15" x14ac:dyDescent="0.25"/>
  <cols>
    <col min="1" max="20" width="6" style="1" customWidth="1"/>
    <col min="21" max="16384" width="9.140625" style="1"/>
  </cols>
  <sheetData>
    <row r="1" spans="1:20" x14ac:dyDescent="0.25">
      <c r="A1" s="45" t="s">
        <v>53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0" x14ac:dyDescent="0.25">
      <c r="A3" s="8"/>
      <c r="B3" s="8"/>
      <c r="C3" s="8"/>
      <c r="D3" s="48" t="s">
        <v>31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8"/>
      <c r="S3" s="8"/>
      <c r="T3" s="8"/>
    </row>
    <row r="4" spans="1:20" x14ac:dyDescent="0.25">
      <c r="A4" s="8"/>
      <c r="B4" s="8"/>
      <c r="C4" s="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8"/>
      <c r="S4" s="8"/>
      <c r="T4" s="8"/>
    </row>
    <row r="5" spans="1:20" x14ac:dyDescent="0.25">
      <c r="A5" s="8"/>
      <c r="B5" s="8"/>
      <c r="C5" s="8"/>
      <c r="D5" s="49" t="s">
        <v>71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8"/>
      <c r="S5" s="8"/>
      <c r="T5" s="8"/>
    </row>
    <row r="6" spans="1:20" x14ac:dyDescent="0.25">
      <c r="A6" s="8"/>
      <c r="B6" s="8"/>
      <c r="C6" s="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8"/>
      <c r="S6" s="8"/>
      <c r="T6" s="8"/>
    </row>
    <row r="7" spans="1:20" x14ac:dyDescent="0.25">
      <c r="A7" s="8"/>
      <c r="B7" s="8"/>
      <c r="C7" s="8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8"/>
      <c r="S7" s="8"/>
      <c r="T7" s="8"/>
    </row>
    <row r="8" spans="1:20" x14ac:dyDescent="0.25">
      <c r="A8" s="8"/>
      <c r="B8" s="8"/>
      <c r="C8" s="8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8"/>
      <c r="S8" s="8"/>
      <c r="T8" s="8"/>
    </row>
    <row r="9" spans="1:20" x14ac:dyDescent="0.25">
      <c r="A9" s="8"/>
      <c r="B9" s="8"/>
      <c r="C9" s="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8"/>
      <c r="S9" s="8"/>
      <c r="T9" s="8"/>
    </row>
    <row r="10" spans="1:20" x14ac:dyDescent="0.25">
      <c r="A10" s="8"/>
      <c r="B10" s="8"/>
      <c r="C10" s="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8"/>
      <c r="S10" s="8"/>
      <c r="T10" s="8"/>
    </row>
    <row r="11" spans="1:20" ht="15" customHeight="1" x14ac:dyDescent="0.25">
      <c r="A11" s="8"/>
      <c r="B11" s="8"/>
      <c r="C11" s="8"/>
      <c r="D11" s="50" t="s">
        <v>32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8"/>
      <c r="S11" s="8"/>
      <c r="T11" s="8"/>
    </row>
    <row r="12" spans="1:20" ht="30" customHeight="1" x14ac:dyDescent="0.25">
      <c r="A12" s="8"/>
      <c r="B12" s="8"/>
      <c r="C12" s="46" t="s">
        <v>89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8"/>
    </row>
    <row r="13" spans="1:20" ht="25.5" customHeight="1" x14ac:dyDescent="0.25">
      <c r="A13" s="8"/>
      <c r="B13" s="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8"/>
    </row>
    <row r="14" spans="1:20" ht="25.5" customHeight="1" x14ac:dyDescent="0.25">
      <c r="A14" s="8"/>
      <c r="B14" s="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8"/>
    </row>
    <row r="15" spans="1:20" ht="19.5" customHeight="1" x14ac:dyDescent="0.25">
      <c r="A15" s="8"/>
      <c r="B15" s="8"/>
      <c r="C15" s="51" t="s">
        <v>72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8"/>
    </row>
    <row r="16" spans="1:20" ht="19.5" customHeight="1" x14ac:dyDescent="0.25">
      <c r="A16" s="8"/>
      <c r="B16" s="8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8"/>
    </row>
    <row r="17" spans="1:20" ht="19.5" customHeight="1" x14ac:dyDescent="0.25">
      <c r="A17" s="8"/>
      <c r="B17" s="8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8"/>
    </row>
    <row r="18" spans="1:20" ht="19.5" customHeight="1" x14ac:dyDescent="0.25">
      <c r="A18" s="8"/>
      <c r="B18" s="8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8"/>
    </row>
    <row r="19" spans="1:20" x14ac:dyDescent="0.25">
      <c r="A19" s="8"/>
      <c r="B19" s="8"/>
      <c r="C19" s="46" t="s">
        <v>90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8"/>
    </row>
    <row r="20" spans="1:20" ht="42.75" customHeight="1" x14ac:dyDescent="0.25">
      <c r="A20" s="8"/>
      <c r="B20" s="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8"/>
    </row>
    <row r="21" spans="1:20" x14ac:dyDescent="0.25">
      <c r="A21" s="8"/>
      <c r="B21" s="8"/>
      <c r="C21" s="47" t="s">
        <v>91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8"/>
    </row>
    <row r="22" spans="1:20" x14ac:dyDescent="0.25">
      <c r="A22" s="8"/>
      <c r="B22" s="8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8"/>
    </row>
    <row r="23" spans="1:2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</sheetData>
  <sheetProtection algorithmName="SHA-512" hashValue="s9pgE3v7jAWFFg+99AUaqIXOKM+m5U1TCF02luWK6uG4CwBnj/KIpjxCxSVgp1yTo2KbtEUZr/IAZRR7lIL/6Q==" saltValue="A+yJA2XamiHX9JzlAHGsgA==" spinCount="100000" sheet="1" objects="1" scenarios="1"/>
  <mergeCells count="8">
    <mergeCell ref="A1:T2"/>
    <mergeCell ref="C19:S20"/>
    <mergeCell ref="C21:S22"/>
    <mergeCell ref="D3:Q4"/>
    <mergeCell ref="D5:Q10"/>
    <mergeCell ref="D11:Q11"/>
    <mergeCell ref="C15:S18"/>
    <mergeCell ref="C12:S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50"/>
  <sheetViews>
    <sheetView showGridLines="0" topLeftCell="A7" zoomScale="85" zoomScaleNormal="85" workbookViewId="0">
      <selection activeCell="F11" sqref="F11:H30"/>
    </sheetView>
  </sheetViews>
  <sheetFormatPr defaultRowHeight="15" x14ac:dyDescent="0.25"/>
  <cols>
    <col min="1" max="1" width="9.140625" style="1"/>
    <col min="2" max="2" width="26.140625" style="1" customWidth="1"/>
    <col min="3" max="3" width="18.42578125" style="1" customWidth="1"/>
    <col min="4" max="8" width="9.140625" style="1"/>
    <col min="9" max="9" width="70" style="1" customWidth="1"/>
    <col min="10" max="14" width="1.140625" style="1" customWidth="1"/>
    <col min="15" max="15" width="23.42578125" style="1" customWidth="1"/>
    <col min="16" max="56" width="3.5703125" style="1" hidden="1" customWidth="1"/>
    <col min="57" max="16384" width="9.140625" style="1"/>
  </cols>
  <sheetData>
    <row r="1" spans="1:55" x14ac:dyDescent="0.25">
      <c r="A1" s="9" t="s">
        <v>33</v>
      </c>
      <c r="B1" s="9" t="s">
        <v>34</v>
      </c>
      <c r="C1" s="9" t="s">
        <v>2</v>
      </c>
      <c r="D1" s="54" t="s">
        <v>54</v>
      </c>
      <c r="E1" s="55"/>
      <c r="F1" s="55"/>
      <c r="G1" s="55"/>
      <c r="H1" s="55"/>
      <c r="I1" s="55"/>
      <c r="J1" s="55"/>
      <c r="K1" s="55"/>
      <c r="L1" s="55"/>
      <c r="M1" s="55"/>
      <c r="N1" s="55"/>
      <c r="P1" s="1">
        <v>1</v>
      </c>
      <c r="Q1" s="1">
        <v>2</v>
      </c>
      <c r="R1" s="1">
        <v>3</v>
      </c>
      <c r="S1" s="1">
        <v>4</v>
      </c>
      <c r="T1" s="1">
        <v>5</v>
      </c>
      <c r="U1" s="1">
        <v>6</v>
      </c>
      <c r="V1" s="1">
        <v>7</v>
      </c>
      <c r="W1" s="1">
        <v>8</v>
      </c>
      <c r="X1" s="1">
        <v>9</v>
      </c>
      <c r="Y1" s="1">
        <v>10</v>
      </c>
      <c r="Z1" s="1">
        <v>11</v>
      </c>
      <c r="AA1" s="1">
        <v>12</v>
      </c>
      <c r="AB1" s="1">
        <v>13</v>
      </c>
      <c r="AC1" s="1">
        <v>14</v>
      </c>
      <c r="AD1" s="1">
        <v>15</v>
      </c>
      <c r="AE1" s="1">
        <v>16</v>
      </c>
      <c r="AF1" s="1">
        <v>17</v>
      </c>
      <c r="AG1" s="1">
        <v>18</v>
      </c>
      <c r="AH1" s="1">
        <v>19</v>
      </c>
      <c r="AI1" s="1">
        <v>20</v>
      </c>
      <c r="AJ1" s="1">
        <v>21</v>
      </c>
      <c r="AK1" s="1">
        <v>22</v>
      </c>
      <c r="AL1" s="1">
        <v>23</v>
      </c>
      <c r="AM1" s="1">
        <v>24</v>
      </c>
      <c r="AN1" s="1">
        <v>25</v>
      </c>
      <c r="AO1" s="1">
        <v>26</v>
      </c>
      <c r="AP1" s="1">
        <v>27</v>
      </c>
      <c r="AQ1" s="1">
        <v>28</v>
      </c>
      <c r="AR1" s="1">
        <v>29</v>
      </c>
      <c r="AS1" s="1">
        <v>30</v>
      </c>
      <c r="AT1" s="1">
        <v>31</v>
      </c>
      <c r="AU1" s="1">
        <v>32</v>
      </c>
      <c r="AV1" s="1">
        <v>33</v>
      </c>
      <c r="AW1" s="1">
        <v>34</v>
      </c>
      <c r="AX1" s="1">
        <v>35</v>
      </c>
      <c r="AY1" s="1">
        <v>36</v>
      </c>
      <c r="AZ1" s="1">
        <v>37</v>
      </c>
      <c r="BA1" s="1">
        <v>38</v>
      </c>
      <c r="BB1" s="1">
        <v>39</v>
      </c>
      <c r="BC1" s="1">
        <v>40</v>
      </c>
    </row>
    <row r="2" spans="1:55" x14ac:dyDescent="0.25">
      <c r="A2" s="18">
        <v>1</v>
      </c>
      <c r="B2" s="10" t="s">
        <v>95</v>
      </c>
      <c r="C2" s="10">
        <v>1</v>
      </c>
      <c r="D2" s="57" t="s">
        <v>55</v>
      </c>
      <c r="E2" s="57"/>
      <c r="F2" s="57"/>
      <c r="G2" s="60" t="s">
        <v>94</v>
      </c>
      <c r="H2" s="60"/>
      <c r="I2" s="60"/>
      <c r="J2" s="60"/>
      <c r="K2" s="60"/>
      <c r="L2" s="60"/>
      <c r="M2" s="60"/>
      <c r="N2" s="60"/>
      <c r="P2" s="1">
        <v>2</v>
      </c>
    </row>
    <row r="3" spans="1:55" x14ac:dyDescent="0.25">
      <c r="A3" s="18">
        <v>2</v>
      </c>
      <c r="B3" s="10" t="s">
        <v>96</v>
      </c>
      <c r="C3" s="10">
        <v>2</v>
      </c>
      <c r="D3" s="57" t="s">
        <v>56</v>
      </c>
      <c r="E3" s="57"/>
      <c r="F3" s="57"/>
      <c r="G3" s="60">
        <v>8</v>
      </c>
      <c r="H3" s="60"/>
      <c r="I3" s="60"/>
      <c r="J3" s="60"/>
      <c r="K3" s="60"/>
      <c r="L3" s="60"/>
      <c r="M3" s="60"/>
      <c r="N3" s="60"/>
      <c r="P3" s="1">
        <v>3</v>
      </c>
    </row>
    <row r="4" spans="1:55" x14ac:dyDescent="0.25">
      <c r="A4" s="18">
        <v>3</v>
      </c>
      <c r="B4" s="10"/>
      <c r="C4" s="10"/>
      <c r="D4" s="57" t="s">
        <v>57</v>
      </c>
      <c r="E4" s="57"/>
      <c r="F4" s="57"/>
      <c r="G4" s="60" t="s">
        <v>93</v>
      </c>
      <c r="H4" s="60"/>
      <c r="I4" s="60"/>
      <c r="J4" s="60"/>
      <c r="K4" s="60"/>
      <c r="L4" s="60"/>
      <c r="M4" s="60"/>
      <c r="N4" s="60"/>
      <c r="P4" s="1">
        <v>4</v>
      </c>
    </row>
    <row r="5" spans="1:55" x14ac:dyDescent="0.25">
      <c r="A5" s="18">
        <v>4</v>
      </c>
      <c r="B5" s="10"/>
      <c r="C5" s="10"/>
      <c r="D5" s="57" t="s">
        <v>58</v>
      </c>
      <c r="E5" s="57"/>
      <c r="F5" s="57"/>
      <c r="G5" s="61">
        <v>45419</v>
      </c>
      <c r="H5" s="61"/>
      <c r="I5" s="61"/>
      <c r="J5" s="61"/>
      <c r="K5" s="61"/>
      <c r="L5" s="61"/>
      <c r="M5" s="61"/>
      <c r="N5" s="61"/>
      <c r="P5" s="1">
        <v>5</v>
      </c>
    </row>
    <row r="6" spans="1:55" x14ac:dyDescent="0.25">
      <c r="A6" s="18">
        <v>5</v>
      </c>
      <c r="B6" s="10"/>
      <c r="C6" s="10"/>
      <c r="D6" s="57" t="s">
        <v>59</v>
      </c>
      <c r="E6" s="57"/>
      <c r="F6" s="57"/>
      <c r="G6" s="60" t="s">
        <v>98</v>
      </c>
      <c r="H6" s="60"/>
      <c r="I6" s="60"/>
      <c r="J6" s="60"/>
      <c r="K6" s="60"/>
      <c r="L6" s="60"/>
      <c r="M6" s="60"/>
      <c r="N6" s="60"/>
      <c r="P6" s="1">
        <v>6</v>
      </c>
    </row>
    <row r="7" spans="1:55" x14ac:dyDescent="0.25">
      <c r="A7" s="18">
        <v>6</v>
      </c>
      <c r="B7" s="10"/>
      <c r="C7" s="10"/>
      <c r="D7" s="57" t="s">
        <v>60</v>
      </c>
      <c r="E7" s="57"/>
      <c r="F7" s="57"/>
      <c r="G7" s="60">
        <v>20</v>
      </c>
      <c r="H7" s="60"/>
      <c r="I7" s="60"/>
      <c r="J7" s="60"/>
      <c r="K7" s="60"/>
      <c r="L7" s="60"/>
      <c r="M7" s="60"/>
      <c r="N7" s="60"/>
      <c r="P7" s="1">
        <v>7</v>
      </c>
    </row>
    <row r="8" spans="1:55" x14ac:dyDescent="0.25">
      <c r="A8" s="18">
        <v>7</v>
      </c>
      <c r="B8" s="10"/>
      <c r="C8" s="10"/>
      <c r="D8" s="57" t="s">
        <v>64</v>
      </c>
      <c r="E8" s="57"/>
      <c r="F8" s="57"/>
      <c r="G8" s="60" t="s">
        <v>97</v>
      </c>
      <c r="H8" s="60"/>
      <c r="I8" s="60"/>
      <c r="J8" s="60"/>
      <c r="K8" s="60"/>
      <c r="L8" s="60"/>
      <c r="M8" s="60"/>
      <c r="N8" s="60"/>
      <c r="P8" s="1">
        <v>8</v>
      </c>
    </row>
    <row r="9" spans="1:55" x14ac:dyDescent="0.25">
      <c r="A9" s="18">
        <v>8</v>
      </c>
      <c r="B9" s="10"/>
      <c r="C9" s="10"/>
      <c r="D9" s="58" t="s">
        <v>92</v>
      </c>
      <c r="E9" s="59"/>
      <c r="F9" s="59"/>
      <c r="G9" s="59"/>
      <c r="H9" s="59"/>
      <c r="I9" s="59"/>
      <c r="J9" s="59"/>
      <c r="K9" s="59"/>
      <c r="L9" s="59"/>
      <c r="M9" s="59"/>
      <c r="N9" s="59"/>
      <c r="P9" s="1">
        <v>9</v>
      </c>
    </row>
    <row r="10" spans="1:55" x14ac:dyDescent="0.25">
      <c r="A10" s="18">
        <v>9</v>
      </c>
      <c r="B10" s="10"/>
      <c r="C10" s="10"/>
      <c r="D10" s="56" t="s">
        <v>62</v>
      </c>
      <c r="E10" s="56"/>
      <c r="F10" s="56" t="s">
        <v>61</v>
      </c>
      <c r="G10" s="56"/>
      <c r="H10" s="56"/>
      <c r="I10" s="22" t="s">
        <v>63</v>
      </c>
      <c r="J10" s="21"/>
      <c r="K10" s="21"/>
      <c r="L10" s="21"/>
      <c r="M10" s="21"/>
      <c r="N10" s="21"/>
      <c r="O10" s="21"/>
      <c r="P10" s="1">
        <v>10</v>
      </c>
    </row>
    <row r="11" spans="1:55" x14ac:dyDescent="0.25">
      <c r="A11" s="18">
        <v>10</v>
      </c>
      <c r="B11" s="10"/>
      <c r="C11" s="10"/>
      <c r="D11" s="52">
        <f>IF($G$7="","",IF(P1&lt;=$G$7,$G$7-$G$7+P1,""))</f>
        <v>1</v>
      </c>
      <c r="E11" s="52"/>
      <c r="F11" s="53">
        <v>1</v>
      </c>
      <c r="G11" s="53"/>
      <c r="H11" s="53"/>
      <c r="I11" s="43" t="s">
        <v>99</v>
      </c>
      <c r="J11" s="21"/>
      <c r="K11" s="21"/>
      <c r="L11" s="21"/>
      <c r="M11" s="21"/>
      <c r="N11" s="21"/>
      <c r="O11" s="21"/>
      <c r="P11" s="1">
        <v>11</v>
      </c>
    </row>
    <row r="12" spans="1:55" x14ac:dyDescent="0.25">
      <c r="D12" s="52">
        <f t="shared" ref="D12:D15" si="0">IF($G$7="","",IF(P2&lt;=$G$7,$G$7-$G$7+P2,""))</f>
        <v>2</v>
      </c>
      <c r="E12" s="52"/>
      <c r="F12" s="53">
        <v>1</v>
      </c>
      <c r="G12" s="53"/>
      <c r="H12" s="53"/>
      <c r="I12" s="43" t="s">
        <v>99</v>
      </c>
      <c r="J12" s="21"/>
      <c r="K12" s="21"/>
      <c r="L12" s="21"/>
      <c r="M12" s="21"/>
      <c r="N12" s="21"/>
      <c r="O12" s="21"/>
      <c r="P12" s="1">
        <v>12</v>
      </c>
    </row>
    <row r="13" spans="1:55" x14ac:dyDescent="0.25">
      <c r="D13" s="52">
        <f t="shared" si="0"/>
        <v>3</v>
      </c>
      <c r="E13" s="52"/>
      <c r="F13" s="53">
        <v>1</v>
      </c>
      <c r="G13" s="53"/>
      <c r="H13" s="53"/>
      <c r="I13" s="120" t="s">
        <v>100</v>
      </c>
      <c r="J13" s="21"/>
      <c r="K13" s="21"/>
      <c r="L13" s="21"/>
      <c r="M13" s="21"/>
      <c r="N13" s="21"/>
      <c r="O13" s="21"/>
      <c r="P13" s="1">
        <v>13</v>
      </c>
    </row>
    <row r="14" spans="1:55" x14ac:dyDescent="0.25">
      <c r="D14" s="52">
        <f t="shared" si="0"/>
        <v>4</v>
      </c>
      <c r="E14" s="52"/>
      <c r="F14" s="53">
        <v>1</v>
      </c>
      <c r="G14" s="53"/>
      <c r="H14" s="53"/>
      <c r="I14" s="43" t="s">
        <v>101</v>
      </c>
      <c r="J14" s="21"/>
      <c r="K14" s="21"/>
      <c r="L14" s="21"/>
      <c r="M14" s="21"/>
      <c r="N14" s="21"/>
      <c r="O14" s="21"/>
      <c r="P14" s="1">
        <v>14</v>
      </c>
    </row>
    <row r="15" spans="1:55" x14ac:dyDescent="0.25">
      <c r="D15" s="52">
        <f t="shared" si="0"/>
        <v>5</v>
      </c>
      <c r="E15" s="52"/>
      <c r="F15" s="53">
        <v>1</v>
      </c>
      <c r="G15" s="53"/>
      <c r="H15" s="53"/>
      <c r="I15" s="43" t="s">
        <v>102</v>
      </c>
      <c r="J15" s="21"/>
      <c r="K15" s="21"/>
      <c r="L15" s="21"/>
      <c r="M15" s="21"/>
      <c r="N15" s="21"/>
      <c r="O15" s="21"/>
      <c r="P15" s="1">
        <v>15</v>
      </c>
    </row>
    <row r="16" spans="1:55" x14ac:dyDescent="0.25">
      <c r="D16" s="52">
        <f t="shared" ref="D16:D41" si="1">IF($G$7="","",IF(P6&lt;=$G$7,$G$7-$G$7+P6,""))</f>
        <v>6</v>
      </c>
      <c r="E16" s="52"/>
      <c r="F16" s="53">
        <v>1</v>
      </c>
      <c r="G16" s="53"/>
      <c r="H16" s="53"/>
      <c r="I16" s="43" t="s">
        <v>103</v>
      </c>
      <c r="J16" s="21"/>
      <c r="K16" s="21"/>
      <c r="L16" s="21"/>
      <c r="M16" s="21"/>
      <c r="N16" s="21"/>
      <c r="O16" s="21"/>
      <c r="P16" s="1">
        <v>16</v>
      </c>
    </row>
    <row r="17" spans="4:16" x14ac:dyDescent="0.25">
      <c r="D17" s="52">
        <f t="shared" si="1"/>
        <v>7</v>
      </c>
      <c r="E17" s="52"/>
      <c r="F17" s="53">
        <v>1</v>
      </c>
      <c r="G17" s="53"/>
      <c r="H17" s="53"/>
      <c r="I17" s="43" t="s">
        <v>102</v>
      </c>
      <c r="J17" s="21"/>
      <c r="K17" s="21"/>
      <c r="L17" s="21"/>
      <c r="M17" s="21"/>
      <c r="N17" s="21"/>
      <c r="O17" s="21"/>
      <c r="P17" s="1">
        <v>17</v>
      </c>
    </row>
    <row r="18" spans="4:16" x14ac:dyDescent="0.25">
      <c r="D18" s="52">
        <f t="shared" si="1"/>
        <v>8</v>
      </c>
      <c r="E18" s="52"/>
      <c r="F18" s="53">
        <v>1</v>
      </c>
      <c r="G18" s="53"/>
      <c r="H18" s="53"/>
      <c r="I18" s="43" t="s">
        <v>104</v>
      </c>
      <c r="J18" s="21"/>
      <c r="K18" s="21"/>
      <c r="L18" s="21"/>
      <c r="M18" s="21"/>
      <c r="N18" s="21"/>
      <c r="O18" s="21"/>
      <c r="P18" s="1">
        <v>18</v>
      </c>
    </row>
    <row r="19" spans="4:16" x14ac:dyDescent="0.25">
      <c r="D19" s="52">
        <f t="shared" si="1"/>
        <v>9</v>
      </c>
      <c r="E19" s="52"/>
      <c r="F19" s="53">
        <v>2</v>
      </c>
      <c r="G19" s="53"/>
      <c r="H19" s="53"/>
      <c r="I19" s="43" t="s">
        <v>99</v>
      </c>
      <c r="J19" s="21"/>
      <c r="K19" s="21"/>
      <c r="L19" s="21"/>
      <c r="M19" s="21"/>
      <c r="N19" s="21"/>
      <c r="O19" s="21"/>
      <c r="P19" s="1">
        <v>19</v>
      </c>
    </row>
    <row r="20" spans="4:16" x14ac:dyDescent="0.25">
      <c r="D20" s="52">
        <f t="shared" si="1"/>
        <v>10</v>
      </c>
      <c r="E20" s="52"/>
      <c r="F20" s="53">
        <v>2</v>
      </c>
      <c r="G20" s="53"/>
      <c r="H20" s="53"/>
      <c r="I20" s="43" t="s">
        <v>103</v>
      </c>
      <c r="J20" s="21"/>
      <c r="K20" s="21"/>
      <c r="L20" s="21"/>
      <c r="M20" s="21"/>
      <c r="N20" s="21"/>
      <c r="O20" s="21"/>
      <c r="P20" s="1">
        <v>20</v>
      </c>
    </row>
    <row r="21" spans="4:16" x14ac:dyDescent="0.25">
      <c r="D21" s="52">
        <f t="shared" si="1"/>
        <v>11</v>
      </c>
      <c r="E21" s="52"/>
      <c r="F21" s="53">
        <v>1</v>
      </c>
      <c r="G21" s="53"/>
      <c r="H21" s="53"/>
      <c r="I21" s="43" t="s">
        <v>105</v>
      </c>
      <c r="J21" s="21"/>
      <c r="K21" s="21"/>
      <c r="L21" s="21"/>
      <c r="M21" s="21"/>
      <c r="N21" s="21"/>
      <c r="O21" s="21"/>
      <c r="P21" s="1">
        <v>21</v>
      </c>
    </row>
    <row r="22" spans="4:16" x14ac:dyDescent="0.25">
      <c r="D22" s="52">
        <f t="shared" si="1"/>
        <v>12</v>
      </c>
      <c r="E22" s="52"/>
      <c r="F22" s="53">
        <v>1</v>
      </c>
      <c r="G22" s="53"/>
      <c r="H22" s="53"/>
      <c r="I22" s="43" t="s">
        <v>105</v>
      </c>
      <c r="J22" s="21"/>
      <c r="K22" s="21"/>
      <c r="L22" s="21"/>
      <c r="M22" s="21"/>
      <c r="N22" s="21"/>
      <c r="O22" s="21"/>
      <c r="P22" s="1">
        <v>22</v>
      </c>
    </row>
    <row r="23" spans="4:16" x14ac:dyDescent="0.25">
      <c r="D23" s="52">
        <f t="shared" si="1"/>
        <v>13</v>
      </c>
      <c r="E23" s="52"/>
      <c r="F23" s="53">
        <v>1</v>
      </c>
      <c r="G23" s="53"/>
      <c r="H23" s="53"/>
      <c r="I23" s="43" t="s">
        <v>105</v>
      </c>
      <c r="J23" s="21"/>
      <c r="K23" s="21"/>
      <c r="L23" s="21"/>
      <c r="M23" s="21"/>
      <c r="N23" s="21"/>
      <c r="O23" s="21"/>
      <c r="P23" s="1">
        <v>23</v>
      </c>
    </row>
    <row r="24" spans="4:16" x14ac:dyDescent="0.25">
      <c r="D24" s="52">
        <f t="shared" si="1"/>
        <v>14</v>
      </c>
      <c r="E24" s="52"/>
      <c r="F24" s="53">
        <v>2</v>
      </c>
      <c r="G24" s="53"/>
      <c r="H24" s="53"/>
      <c r="I24" s="43" t="s">
        <v>105</v>
      </c>
      <c r="J24" s="21"/>
      <c r="K24" s="21"/>
      <c r="L24" s="21"/>
      <c r="M24" s="21"/>
      <c r="N24" s="21"/>
      <c r="O24" s="21"/>
      <c r="P24" s="1">
        <v>24</v>
      </c>
    </row>
    <row r="25" spans="4:16" x14ac:dyDescent="0.25">
      <c r="D25" s="52">
        <f t="shared" si="1"/>
        <v>15</v>
      </c>
      <c r="E25" s="52"/>
      <c r="F25" s="53">
        <v>2</v>
      </c>
      <c r="G25" s="53"/>
      <c r="H25" s="53"/>
      <c r="I25" s="43" t="s">
        <v>105</v>
      </c>
      <c r="J25" s="21"/>
      <c r="K25" s="21"/>
      <c r="L25" s="21"/>
      <c r="M25" s="21"/>
      <c r="N25" s="21"/>
      <c r="O25" s="21"/>
      <c r="P25" s="1">
        <v>25</v>
      </c>
    </row>
    <row r="26" spans="4:16" x14ac:dyDescent="0.25">
      <c r="D26" s="52">
        <f t="shared" si="1"/>
        <v>16</v>
      </c>
      <c r="E26" s="52"/>
      <c r="F26" s="53">
        <v>2</v>
      </c>
      <c r="G26" s="53"/>
      <c r="H26" s="53"/>
      <c r="I26" s="43" t="s">
        <v>106</v>
      </c>
      <c r="J26" s="21"/>
      <c r="K26" s="21"/>
      <c r="L26" s="21"/>
      <c r="M26" s="21"/>
      <c r="N26" s="21"/>
      <c r="O26" s="21"/>
      <c r="P26" s="1">
        <v>26</v>
      </c>
    </row>
    <row r="27" spans="4:16" ht="30" x14ac:dyDescent="0.25">
      <c r="D27" s="52">
        <f t="shared" si="1"/>
        <v>17</v>
      </c>
      <c r="E27" s="52"/>
      <c r="F27" s="53">
        <v>2</v>
      </c>
      <c r="G27" s="53"/>
      <c r="H27" s="53"/>
      <c r="I27" s="120" t="s">
        <v>107</v>
      </c>
      <c r="J27" s="21"/>
      <c r="K27" s="21"/>
      <c r="L27" s="21"/>
      <c r="M27" s="21"/>
      <c r="N27" s="21"/>
      <c r="O27" s="21"/>
      <c r="P27" s="1">
        <v>27</v>
      </c>
    </row>
    <row r="28" spans="4:16" x14ac:dyDescent="0.25">
      <c r="D28" s="52">
        <f t="shared" si="1"/>
        <v>18</v>
      </c>
      <c r="E28" s="52"/>
      <c r="F28" s="53">
        <v>2</v>
      </c>
      <c r="G28" s="53"/>
      <c r="H28" s="53"/>
      <c r="I28" s="43" t="s">
        <v>108</v>
      </c>
      <c r="J28" s="21"/>
      <c r="K28" s="21"/>
      <c r="L28" s="21"/>
      <c r="M28" s="21"/>
      <c r="N28" s="21"/>
      <c r="O28" s="21"/>
      <c r="P28" s="1">
        <v>28</v>
      </c>
    </row>
    <row r="29" spans="4:16" x14ac:dyDescent="0.25">
      <c r="D29" s="52">
        <f t="shared" si="1"/>
        <v>19</v>
      </c>
      <c r="E29" s="52"/>
      <c r="F29" s="53">
        <v>2</v>
      </c>
      <c r="G29" s="53"/>
      <c r="H29" s="53"/>
      <c r="I29" s="43" t="s">
        <v>105</v>
      </c>
      <c r="J29" s="21"/>
      <c r="K29" s="21"/>
      <c r="L29" s="21"/>
      <c r="M29" s="21"/>
      <c r="N29" s="21"/>
      <c r="O29" s="21"/>
      <c r="P29" s="1">
        <v>29</v>
      </c>
    </row>
    <row r="30" spans="4:16" x14ac:dyDescent="0.25">
      <c r="D30" s="52">
        <f t="shared" si="1"/>
        <v>20</v>
      </c>
      <c r="E30" s="52"/>
      <c r="F30" s="53">
        <v>3</v>
      </c>
      <c r="G30" s="53"/>
      <c r="H30" s="53"/>
      <c r="I30" s="43" t="s">
        <v>109</v>
      </c>
      <c r="J30" s="21"/>
      <c r="K30" s="21"/>
      <c r="L30" s="21"/>
      <c r="M30" s="21"/>
      <c r="N30" s="21"/>
      <c r="O30" s="21"/>
      <c r="P30" s="1">
        <v>30</v>
      </c>
    </row>
    <row r="31" spans="4:16" x14ac:dyDescent="0.25">
      <c r="D31" s="52" t="str">
        <f t="shared" si="1"/>
        <v/>
      </c>
      <c r="E31" s="52"/>
      <c r="F31" s="53"/>
      <c r="G31" s="53"/>
      <c r="H31" s="53"/>
      <c r="I31" s="43"/>
      <c r="J31" s="21"/>
      <c r="K31" s="21"/>
      <c r="L31" s="21"/>
      <c r="M31" s="21"/>
      <c r="N31" s="21"/>
      <c r="O31" s="21"/>
      <c r="P31" s="1">
        <v>31</v>
      </c>
    </row>
    <row r="32" spans="4:16" x14ac:dyDescent="0.25">
      <c r="D32" s="52" t="str">
        <f t="shared" si="1"/>
        <v/>
      </c>
      <c r="E32" s="52"/>
      <c r="F32" s="53"/>
      <c r="G32" s="53"/>
      <c r="H32" s="53"/>
      <c r="I32" s="43"/>
      <c r="J32" s="21"/>
      <c r="K32" s="21"/>
      <c r="L32" s="21"/>
      <c r="M32" s="21"/>
      <c r="N32" s="21"/>
      <c r="O32" s="21"/>
      <c r="P32" s="1">
        <v>32</v>
      </c>
    </row>
    <row r="33" spans="4:16" x14ac:dyDescent="0.25">
      <c r="D33" s="52" t="str">
        <f t="shared" si="1"/>
        <v/>
      </c>
      <c r="E33" s="52"/>
      <c r="F33" s="53"/>
      <c r="G33" s="53"/>
      <c r="H33" s="53"/>
      <c r="I33" s="43"/>
      <c r="J33" s="21"/>
      <c r="K33" s="21"/>
      <c r="L33" s="21"/>
      <c r="M33" s="21"/>
      <c r="N33" s="21"/>
      <c r="O33" s="21"/>
      <c r="P33" s="1">
        <v>33</v>
      </c>
    </row>
    <row r="34" spans="4:16" x14ac:dyDescent="0.25">
      <c r="D34" s="52" t="str">
        <f t="shared" si="1"/>
        <v/>
      </c>
      <c r="E34" s="52"/>
      <c r="F34" s="53"/>
      <c r="G34" s="53"/>
      <c r="H34" s="53"/>
      <c r="I34" s="43"/>
      <c r="J34" s="21"/>
      <c r="K34" s="21"/>
      <c r="L34" s="21"/>
      <c r="M34" s="21"/>
      <c r="N34" s="21"/>
      <c r="O34" s="21"/>
      <c r="P34" s="1">
        <v>34</v>
      </c>
    </row>
    <row r="35" spans="4:16" x14ac:dyDescent="0.25">
      <c r="D35" s="52" t="str">
        <f t="shared" si="1"/>
        <v/>
      </c>
      <c r="E35" s="52"/>
      <c r="F35" s="53"/>
      <c r="G35" s="53"/>
      <c r="H35" s="53"/>
      <c r="I35" s="43"/>
      <c r="J35" s="21"/>
      <c r="K35" s="21"/>
      <c r="L35" s="21"/>
      <c r="M35" s="21"/>
      <c r="N35" s="21"/>
      <c r="O35" s="21"/>
      <c r="P35" s="1">
        <v>35</v>
      </c>
    </row>
    <row r="36" spans="4:16" x14ac:dyDescent="0.25">
      <c r="D36" s="52" t="str">
        <f t="shared" si="1"/>
        <v/>
      </c>
      <c r="E36" s="52"/>
      <c r="F36" s="53"/>
      <c r="G36" s="53"/>
      <c r="H36" s="53"/>
      <c r="I36" s="43"/>
      <c r="J36" s="21"/>
      <c r="K36" s="21"/>
      <c r="L36" s="21"/>
      <c r="M36" s="21"/>
      <c r="N36" s="21"/>
      <c r="O36" s="21"/>
      <c r="P36" s="1">
        <v>36</v>
      </c>
    </row>
    <row r="37" spans="4:16" x14ac:dyDescent="0.25">
      <c r="D37" s="52" t="str">
        <f t="shared" si="1"/>
        <v/>
      </c>
      <c r="E37" s="52"/>
      <c r="F37" s="53"/>
      <c r="G37" s="53"/>
      <c r="H37" s="53"/>
      <c r="I37" s="43"/>
      <c r="J37" s="21"/>
      <c r="K37" s="21"/>
      <c r="L37" s="21"/>
      <c r="M37" s="21"/>
      <c r="N37" s="21"/>
      <c r="O37" s="21"/>
      <c r="P37" s="1">
        <v>37</v>
      </c>
    </row>
    <row r="38" spans="4:16" x14ac:dyDescent="0.25">
      <c r="D38" s="52" t="str">
        <f t="shared" si="1"/>
        <v/>
      </c>
      <c r="E38" s="52"/>
      <c r="F38" s="53"/>
      <c r="G38" s="53"/>
      <c r="H38" s="53"/>
      <c r="I38" s="43"/>
      <c r="J38" s="21"/>
      <c r="K38" s="21"/>
      <c r="L38" s="21"/>
      <c r="M38" s="21"/>
      <c r="N38" s="21"/>
      <c r="O38" s="21"/>
      <c r="P38" s="1">
        <v>38</v>
      </c>
    </row>
    <row r="39" spans="4:16" x14ac:dyDescent="0.25">
      <c r="D39" s="52" t="str">
        <f t="shared" si="1"/>
        <v/>
      </c>
      <c r="E39" s="52"/>
      <c r="F39" s="53"/>
      <c r="G39" s="53"/>
      <c r="H39" s="53"/>
      <c r="I39" s="43"/>
      <c r="J39" s="21"/>
      <c r="K39" s="21"/>
      <c r="L39" s="21"/>
      <c r="M39" s="21"/>
      <c r="N39" s="21"/>
      <c r="O39" s="21"/>
      <c r="P39" s="1">
        <v>39</v>
      </c>
    </row>
    <row r="40" spans="4:16" x14ac:dyDescent="0.25">
      <c r="D40" s="52" t="str">
        <f t="shared" si="1"/>
        <v/>
      </c>
      <c r="E40" s="52"/>
      <c r="F40" s="53"/>
      <c r="G40" s="53"/>
      <c r="H40" s="53"/>
      <c r="I40" s="43"/>
      <c r="J40" s="21"/>
      <c r="K40" s="21"/>
      <c r="L40" s="21"/>
      <c r="M40" s="21"/>
      <c r="N40" s="21"/>
      <c r="O40" s="21"/>
      <c r="P40" s="1">
        <v>40</v>
      </c>
    </row>
    <row r="41" spans="4:16" x14ac:dyDescent="0.25">
      <c r="D41" s="52" t="str">
        <f t="shared" si="1"/>
        <v/>
      </c>
      <c r="E41" s="52"/>
      <c r="F41" s="53"/>
      <c r="G41" s="53"/>
      <c r="H41" s="53"/>
      <c r="I41" s="43"/>
      <c r="J41" s="21"/>
      <c r="K41" s="21"/>
      <c r="L41" s="21"/>
      <c r="M41" s="21"/>
      <c r="N41" s="21"/>
      <c r="O41" s="21"/>
    </row>
    <row r="42" spans="4:16" x14ac:dyDescent="0.25">
      <c r="D42" s="52" t="str">
        <f t="shared" ref="D42:D50" si="2">IF($G$7="","",IF(P32&lt;=$G$7,$G$7-$G$7+P32,""))</f>
        <v/>
      </c>
      <c r="E42" s="52"/>
      <c r="F42" s="53"/>
      <c r="G42" s="53"/>
      <c r="H42" s="53"/>
      <c r="I42" s="43"/>
      <c r="J42" s="21"/>
      <c r="K42" s="21"/>
      <c r="L42" s="21"/>
      <c r="M42" s="21"/>
      <c r="N42" s="21"/>
      <c r="O42" s="21"/>
    </row>
    <row r="43" spans="4:16" x14ac:dyDescent="0.25">
      <c r="D43" s="52" t="str">
        <f t="shared" si="2"/>
        <v/>
      </c>
      <c r="E43" s="52"/>
      <c r="F43" s="53"/>
      <c r="G43" s="53"/>
      <c r="H43" s="53"/>
      <c r="I43" s="43"/>
      <c r="J43" s="21"/>
      <c r="K43" s="21"/>
      <c r="L43" s="21"/>
      <c r="M43" s="21"/>
      <c r="N43" s="21"/>
      <c r="O43" s="21"/>
    </row>
    <row r="44" spans="4:16" x14ac:dyDescent="0.25">
      <c r="D44" s="52" t="str">
        <f t="shared" si="2"/>
        <v/>
      </c>
      <c r="E44" s="52"/>
      <c r="F44" s="53"/>
      <c r="G44" s="53"/>
      <c r="H44" s="53"/>
      <c r="I44" s="43"/>
      <c r="J44" s="21"/>
      <c r="K44" s="21"/>
      <c r="L44" s="21"/>
      <c r="M44" s="21"/>
      <c r="N44" s="21"/>
      <c r="O44" s="21"/>
    </row>
    <row r="45" spans="4:16" x14ac:dyDescent="0.25">
      <c r="D45" s="52" t="str">
        <f t="shared" si="2"/>
        <v/>
      </c>
      <c r="E45" s="52"/>
      <c r="F45" s="53"/>
      <c r="G45" s="53"/>
      <c r="H45" s="53"/>
      <c r="I45" s="43"/>
      <c r="J45" s="21"/>
      <c r="K45" s="21"/>
      <c r="L45" s="21"/>
      <c r="M45" s="21"/>
      <c r="N45" s="21"/>
      <c r="O45" s="21"/>
    </row>
    <row r="46" spans="4:16" x14ac:dyDescent="0.25">
      <c r="D46" s="52" t="str">
        <f t="shared" si="2"/>
        <v/>
      </c>
      <c r="E46" s="52"/>
      <c r="F46" s="53"/>
      <c r="G46" s="53"/>
      <c r="H46" s="53"/>
      <c r="I46" s="43"/>
      <c r="J46" s="21"/>
      <c r="K46" s="21"/>
      <c r="L46" s="21"/>
      <c r="M46" s="21"/>
      <c r="N46" s="21"/>
      <c r="O46" s="21"/>
    </row>
    <row r="47" spans="4:16" x14ac:dyDescent="0.25">
      <c r="D47" s="52" t="str">
        <f t="shared" si="2"/>
        <v/>
      </c>
      <c r="E47" s="52"/>
      <c r="F47" s="53"/>
      <c r="G47" s="53"/>
      <c r="H47" s="53"/>
      <c r="I47" s="43"/>
      <c r="J47" s="21"/>
      <c r="K47" s="21"/>
      <c r="L47" s="21"/>
      <c r="M47" s="21"/>
      <c r="N47" s="21"/>
      <c r="O47" s="21"/>
    </row>
    <row r="48" spans="4:16" x14ac:dyDescent="0.25">
      <c r="D48" s="52" t="str">
        <f t="shared" si="2"/>
        <v/>
      </c>
      <c r="E48" s="52"/>
      <c r="F48" s="53"/>
      <c r="G48" s="53"/>
      <c r="H48" s="53"/>
      <c r="I48" s="43"/>
      <c r="J48" s="21"/>
      <c r="K48" s="21"/>
      <c r="L48" s="21"/>
      <c r="M48" s="21"/>
      <c r="N48" s="21"/>
      <c r="O48" s="21"/>
    </row>
    <row r="49" spans="4:15" x14ac:dyDescent="0.25">
      <c r="D49" s="52" t="str">
        <f t="shared" si="2"/>
        <v/>
      </c>
      <c r="E49" s="52"/>
      <c r="F49" s="53"/>
      <c r="G49" s="53"/>
      <c r="H49" s="53"/>
      <c r="I49" s="43"/>
      <c r="J49" s="21"/>
      <c r="K49" s="21"/>
      <c r="L49" s="21"/>
      <c r="M49" s="21"/>
      <c r="N49" s="21"/>
      <c r="O49" s="21"/>
    </row>
    <row r="50" spans="4:15" x14ac:dyDescent="0.25">
      <c r="D50" s="52" t="str">
        <f t="shared" si="2"/>
        <v/>
      </c>
      <c r="E50" s="52"/>
      <c r="F50" s="53"/>
      <c r="G50" s="53"/>
      <c r="H50" s="53"/>
      <c r="I50" s="43"/>
      <c r="J50" s="21"/>
      <c r="K50" s="21"/>
      <c r="L50" s="21"/>
      <c r="M50" s="21"/>
      <c r="N50" s="21"/>
      <c r="O50" s="21"/>
    </row>
  </sheetData>
  <sheetProtection algorithmName="SHA-512" hashValue="EUudNLuRQ1WiP6fwEhfyIhjNaPPgIdXUtfJFbd2VmQA27w5s5G5y+sS0Tj5qCcTTlUnvNkYVIZLWl9WqQk8+xw==" saltValue="w4OMl3I59+vqCC/yBZXjrQ==" spinCount="100000" sheet="1" objects="1" scenarios="1"/>
  <mergeCells count="98">
    <mergeCell ref="D7:F7"/>
    <mergeCell ref="G7:N7"/>
    <mergeCell ref="G8:N8"/>
    <mergeCell ref="D4:F4"/>
    <mergeCell ref="D5:F5"/>
    <mergeCell ref="D6:F6"/>
    <mergeCell ref="G2:N2"/>
    <mergeCell ref="G3:N3"/>
    <mergeCell ref="G4:N4"/>
    <mergeCell ref="G5:N5"/>
    <mergeCell ref="G6:N6"/>
    <mergeCell ref="D25:E25"/>
    <mergeCell ref="D1:N1"/>
    <mergeCell ref="F14:H14"/>
    <mergeCell ref="D11:E11"/>
    <mergeCell ref="D12:E12"/>
    <mergeCell ref="D13:E13"/>
    <mergeCell ref="D14:E14"/>
    <mergeCell ref="D10:E10"/>
    <mergeCell ref="F10:H10"/>
    <mergeCell ref="F11:H11"/>
    <mergeCell ref="F12:H12"/>
    <mergeCell ref="F13:H13"/>
    <mergeCell ref="D8:F8"/>
    <mergeCell ref="D9:N9"/>
    <mergeCell ref="D2:F2"/>
    <mergeCell ref="D3:F3"/>
    <mergeCell ref="D20:E20"/>
    <mergeCell ref="D21:E21"/>
    <mergeCell ref="D22:E22"/>
    <mergeCell ref="D23:E23"/>
    <mergeCell ref="D24:E24"/>
    <mergeCell ref="D15:E15"/>
    <mergeCell ref="D16:E16"/>
    <mergeCell ref="D17:E17"/>
    <mergeCell ref="D18:E18"/>
    <mergeCell ref="D19:E19"/>
    <mergeCell ref="D29:E29"/>
    <mergeCell ref="D30:E30"/>
    <mergeCell ref="D31:E31"/>
    <mergeCell ref="D32:E32"/>
    <mergeCell ref="D26:E26"/>
    <mergeCell ref="D41:E41"/>
    <mergeCell ref="F15:H15"/>
    <mergeCell ref="F16:H16"/>
    <mergeCell ref="F17:H17"/>
    <mergeCell ref="F18:H18"/>
    <mergeCell ref="F19:H19"/>
    <mergeCell ref="F20:H20"/>
    <mergeCell ref="F21:H21"/>
    <mergeCell ref="D33:E33"/>
    <mergeCell ref="D34:E34"/>
    <mergeCell ref="D35:E35"/>
    <mergeCell ref="D36:E36"/>
    <mergeCell ref="D37:E37"/>
    <mergeCell ref="D38:E38"/>
    <mergeCell ref="D27:E27"/>
    <mergeCell ref="D28:E28"/>
    <mergeCell ref="F33:H3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49:H49"/>
    <mergeCell ref="F50:H50"/>
    <mergeCell ref="D45:E45"/>
    <mergeCell ref="D46:E46"/>
    <mergeCell ref="D47:E47"/>
    <mergeCell ref="D48:E48"/>
    <mergeCell ref="D49:E49"/>
    <mergeCell ref="D50:E50"/>
    <mergeCell ref="F45:H45"/>
    <mergeCell ref="F46:H46"/>
    <mergeCell ref="F47:H47"/>
    <mergeCell ref="F48:H48"/>
    <mergeCell ref="D44:E44"/>
    <mergeCell ref="F43:H43"/>
    <mergeCell ref="F44:H44"/>
    <mergeCell ref="F34:H34"/>
    <mergeCell ref="F35:H35"/>
    <mergeCell ref="F36:H36"/>
    <mergeCell ref="F40:H40"/>
    <mergeCell ref="F41:H41"/>
    <mergeCell ref="F42:H42"/>
    <mergeCell ref="D42:E42"/>
    <mergeCell ref="D43:E43"/>
    <mergeCell ref="F37:H37"/>
    <mergeCell ref="F38:H38"/>
    <mergeCell ref="F39:H39"/>
    <mergeCell ref="D39:E39"/>
    <mergeCell ref="D40:E40"/>
  </mergeCells>
  <conditionalFormatting sqref="D11:I50">
    <cfRule type="containsBlanks" dxfId="61" priority="3">
      <formula>LEN(TRIM(D11))=0</formula>
    </cfRule>
    <cfRule type="expression" dxfId="60" priority="4">
      <formula>"&lt;1"</formula>
    </cfRule>
  </conditionalFormatting>
  <conditionalFormatting sqref="D11:I50">
    <cfRule type="notContainsBlanks" dxfId="59" priority="2">
      <formula>LEN(TRIM(D11))&gt;0</formula>
    </cfRule>
  </conditionalFormatting>
  <conditionalFormatting sqref="F11:I50">
    <cfRule type="expression" dxfId="58" priority="1">
      <formula>$D11&lt;&gt;""</formula>
    </cfRule>
  </conditionalFormatting>
  <dataValidations count="1">
    <dataValidation type="whole" allowBlank="1" showInputMessage="1" showErrorMessage="1" sqref="G7:N7">
      <formula1>1</formula1>
      <formula2>40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"/>
  <sheetViews>
    <sheetView workbookViewId="0">
      <selection activeCell="O13" sqref="O13"/>
    </sheetView>
  </sheetViews>
  <sheetFormatPr defaultRowHeight="15" x14ac:dyDescent="0.25"/>
  <cols>
    <col min="1" max="5" width="5.5703125" style="1" customWidth="1"/>
    <col min="6" max="9" width="7.140625" style="1" customWidth="1"/>
    <col min="10" max="14" width="5.5703125" style="1" customWidth="1"/>
    <col min="15" max="16384" width="9.140625" style="1"/>
  </cols>
  <sheetData>
    <row r="1" spans="1:14" ht="36" customHeight="1" x14ac:dyDescent="0.25">
      <c r="A1" s="67" t="s">
        <v>82</v>
      </c>
      <c r="B1" s="67"/>
      <c r="C1" s="67"/>
      <c r="D1" s="67"/>
      <c r="E1" s="67"/>
      <c r="F1" s="67"/>
      <c r="G1" s="67"/>
      <c r="H1" s="67"/>
      <c r="I1" s="33">
        <v>2</v>
      </c>
    </row>
    <row r="2" spans="1:14" ht="15" customHeight="1" x14ac:dyDescent="0.25">
      <c r="A2" s="66" t="s">
        <v>80</v>
      </c>
      <c r="B2" s="66"/>
      <c r="C2" s="66"/>
      <c r="D2" s="66"/>
      <c r="E2" s="66"/>
      <c r="F2" s="66"/>
      <c r="G2" s="66"/>
      <c r="H2" s="66"/>
      <c r="I2" s="66"/>
      <c r="J2" s="28"/>
      <c r="K2" s="28"/>
      <c r="L2" s="28"/>
      <c r="M2" s="28"/>
      <c r="N2" s="28"/>
    </row>
    <row r="3" spans="1:14" ht="21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28"/>
      <c r="K3" s="28"/>
      <c r="L3" s="28"/>
      <c r="M3" s="28"/>
      <c r="N3" s="28"/>
    </row>
    <row r="4" spans="1:14" ht="24" customHeight="1" x14ac:dyDescent="0.25">
      <c r="A4" s="29"/>
      <c r="B4" s="29"/>
      <c r="C4" s="29"/>
      <c r="D4" s="29"/>
      <c r="E4" s="29"/>
      <c r="F4" s="63" t="s">
        <v>78</v>
      </c>
      <c r="G4" s="64"/>
      <c r="H4" s="64"/>
      <c r="I4" s="65"/>
      <c r="L4" s="29"/>
      <c r="M4" s="29"/>
      <c r="N4" s="29"/>
    </row>
    <row r="5" spans="1:14" s="32" customFormat="1" ht="21" customHeight="1" x14ac:dyDescent="0.25">
      <c r="A5" s="62" t="s">
        <v>73</v>
      </c>
      <c r="B5" s="62"/>
      <c r="C5" s="62"/>
      <c r="D5" s="62"/>
      <c r="E5" s="62"/>
      <c r="F5" s="30" t="s">
        <v>77</v>
      </c>
      <c r="G5" s="31">
        <v>0</v>
      </c>
      <c r="H5" s="30" t="s">
        <v>79</v>
      </c>
      <c r="I5" s="34">
        <v>11</v>
      </c>
      <c r="J5" s="1"/>
      <c r="K5" s="1"/>
    </row>
    <row r="6" spans="1:14" s="32" customFormat="1" ht="21" customHeight="1" x14ac:dyDescent="0.25">
      <c r="A6" s="62" t="s">
        <v>74</v>
      </c>
      <c r="B6" s="62"/>
      <c r="C6" s="62"/>
      <c r="D6" s="62"/>
      <c r="E6" s="62"/>
      <c r="F6" s="30" t="s">
        <v>77</v>
      </c>
      <c r="G6" s="31">
        <f>IF(I5="","",I5+1)</f>
        <v>12</v>
      </c>
      <c r="H6" s="30" t="s">
        <v>79</v>
      </c>
      <c r="I6" s="34">
        <v>17</v>
      </c>
      <c r="J6" s="1"/>
      <c r="K6" s="1"/>
    </row>
    <row r="7" spans="1:14" s="32" customFormat="1" ht="21" customHeight="1" x14ac:dyDescent="0.25">
      <c r="A7" s="62" t="s">
        <v>75</v>
      </c>
      <c r="B7" s="62"/>
      <c r="C7" s="62"/>
      <c r="D7" s="62"/>
      <c r="E7" s="62"/>
      <c r="F7" s="30" t="s">
        <v>77</v>
      </c>
      <c r="G7" s="31">
        <f t="shared" ref="G7:G8" si="0">IF(I6="","",I6+1)</f>
        <v>18</v>
      </c>
      <c r="H7" s="30" t="s">
        <v>79</v>
      </c>
      <c r="I7" s="34">
        <v>23</v>
      </c>
      <c r="J7" s="1"/>
      <c r="K7" s="1"/>
    </row>
    <row r="8" spans="1:14" s="32" customFormat="1" ht="21" customHeight="1" x14ac:dyDescent="0.25">
      <c r="A8" s="62" t="s">
        <v>76</v>
      </c>
      <c r="B8" s="62"/>
      <c r="C8" s="62"/>
      <c r="D8" s="62"/>
      <c r="E8" s="62"/>
      <c r="F8" s="30" t="s">
        <v>77</v>
      </c>
      <c r="G8" s="31">
        <f t="shared" si="0"/>
        <v>24</v>
      </c>
      <c r="H8" s="30" t="s">
        <v>79</v>
      </c>
      <c r="I8" s="34">
        <v>30</v>
      </c>
      <c r="J8" s="1"/>
      <c r="K8" s="1"/>
    </row>
  </sheetData>
  <sheetProtection algorithmName="SHA-512" hashValue="3KhqaduMSGD0U5xisL1sCm4rJHi0yHGULhLJUXjX39rN/zvvD+0EevCdgMCI6MqhSZUEVMSEVI/m3c6Ip+FzUA==" saltValue="X4mNqHaGbXwHXoiuu8XJvg==" spinCount="100000" sheet="1" objects="1" scenarios="1"/>
  <mergeCells count="7">
    <mergeCell ref="A7:E7"/>
    <mergeCell ref="A8:E8"/>
    <mergeCell ref="F4:I4"/>
    <mergeCell ref="A2:I3"/>
    <mergeCell ref="A1:H1"/>
    <mergeCell ref="A5:E5"/>
    <mergeCell ref="A6:E6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86"/>
  <sheetViews>
    <sheetView zoomScale="85" zoomScaleNormal="85" workbookViewId="0">
      <selection sqref="A1:AR86"/>
    </sheetView>
  </sheetViews>
  <sheetFormatPr defaultRowHeight="15" x14ac:dyDescent="0.25"/>
  <cols>
    <col min="1" max="1" width="22.85546875" style="1" customWidth="1"/>
    <col min="2" max="2" width="14" style="1" customWidth="1"/>
    <col min="3" max="3" width="7.7109375" style="1" customWidth="1"/>
    <col min="4" max="4" width="8.7109375" style="1" customWidth="1"/>
    <col min="5" max="22" width="3.5703125" style="1" customWidth="1"/>
    <col min="23" max="37" width="3.7109375" style="1" customWidth="1"/>
    <col min="38" max="44" width="3.85546875" style="1" customWidth="1"/>
    <col min="45" max="45" width="0" style="1" hidden="1" customWidth="1"/>
    <col min="46" max="86" width="4.85546875" style="1" hidden="1" customWidth="1"/>
    <col min="87" max="89" width="4.85546875" style="1" customWidth="1"/>
    <col min="90" max="16384" width="9.140625" style="1"/>
  </cols>
  <sheetData>
    <row r="1" spans="1:85" ht="27.75" customHeight="1" x14ac:dyDescent="0.25">
      <c r="A1" s="71" t="str">
        <f>IF(Списки!G8="","",Списки!G8)</f>
        <v>Контрольная работа</v>
      </c>
      <c r="B1" s="71"/>
      <c r="C1" s="71"/>
      <c r="D1" s="71"/>
      <c r="E1" s="71"/>
      <c r="F1" s="71"/>
      <c r="G1" s="72" t="s">
        <v>65</v>
      </c>
      <c r="H1" s="72"/>
      <c r="I1" s="72"/>
      <c r="J1" s="72"/>
      <c r="K1" s="72"/>
      <c r="L1" s="72"/>
      <c r="M1" s="72" t="s">
        <v>66</v>
      </c>
      <c r="N1" s="72"/>
      <c r="O1" s="73" t="str">
        <f>IF(Списки!G2="","",Списки!G2)</f>
        <v>Обществознание</v>
      </c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</row>
    <row r="3" spans="1:85" ht="32.25" customHeight="1" x14ac:dyDescent="0.25">
      <c r="A3" s="68" t="str">
        <f>IF(Списки!G6="","",Списки!G6)</f>
        <v>Социальная сфера. Экономика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42"/>
      <c r="AK3" s="42"/>
      <c r="AL3" s="42"/>
      <c r="AM3" s="42"/>
    </row>
    <row r="4" spans="1:85" ht="18.75" x14ac:dyDescent="0.25">
      <c r="A4" s="20" t="s">
        <v>3</v>
      </c>
      <c r="B4" s="36">
        <f>IF(Списки!G5="","",Списки!G5)</f>
        <v>45419</v>
      </c>
      <c r="C4" s="23" t="s">
        <v>56</v>
      </c>
      <c r="D4" s="35">
        <f>IF(Списки!G3="","",Списки!G3)</f>
        <v>8</v>
      </c>
      <c r="E4" s="70" t="s">
        <v>67</v>
      </c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T4" s="20">
        <v>1</v>
      </c>
      <c r="AU4" s="20">
        <v>2</v>
      </c>
      <c r="AV4" s="20">
        <v>3</v>
      </c>
      <c r="AW4" s="20">
        <v>4</v>
      </c>
      <c r="AX4" s="20">
        <v>5</v>
      </c>
      <c r="AY4" s="20">
        <v>6</v>
      </c>
      <c r="AZ4" s="20">
        <v>7</v>
      </c>
      <c r="BA4" s="20">
        <v>8</v>
      </c>
      <c r="BB4" s="20">
        <v>9</v>
      </c>
      <c r="BC4" s="20">
        <v>10</v>
      </c>
      <c r="BD4" s="20">
        <v>11</v>
      </c>
      <c r="BE4" s="20">
        <v>12</v>
      </c>
      <c r="BF4" s="20">
        <v>13</v>
      </c>
      <c r="BG4" s="20">
        <v>14</v>
      </c>
      <c r="BH4" s="20">
        <v>15</v>
      </c>
      <c r="BI4" s="20">
        <v>16</v>
      </c>
      <c r="BJ4" s="20">
        <v>17</v>
      </c>
      <c r="BK4" s="20">
        <v>18</v>
      </c>
      <c r="BL4" s="20">
        <v>19</v>
      </c>
      <c r="BM4" s="20">
        <v>20</v>
      </c>
      <c r="BN4" s="20">
        <v>21</v>
      </c>
      <c r="BO4" s="20">
        <v>22</v>
      </c>
      <c r="BP4" s="20">
        <v>23</v>
      </c>
      <c r="BQ4" s="20">
        <v>24</v>
      </c>
      <c r="BR4" s="20">
        <v>25</v>
      </c>
      <c r="BS4" s="20">
        <v>26</v>
      </c>
      <c r="BT4" s="20">
        <v>27</v>
      </c>
      <c r="BU4" s="20">
        <v>28</v>
      </c>
      <c r="BV4" s="20">
        <v>29</v>
      </c>
      <c r="BW4" s="20">
        <v>30</v>
      </c>
      <c r="BX4" s="20">
        <v>31</v>
      </c>
      <c r="BY4" s="20">
        <v>32</v>
      </c>
      <c r="BZ4" s="20">
        <v>33</v>
      </c>
      <c r="CA4" s="20">
        <v>34</v>
      </c>
      <c r="CB4" s="20">
        <v>35</v>
      </c>
      <c r="CC4" s="20">
        <v>36</v>
      </c>
      <c r="CD4" s="20">
        <v>37</v>
      </c>
      <c r="CE4" s="20">
        <v>38</v>
      </c>
      <c r="CF4" s="20">
        <v>39</v>
      </c>
      <c r="CG4" s="20">
        <v>40</v>
      </c>
    </row>
    <row r="5" spans="1:85" x14ac:dyDescent="0.25">
      <c r="A5" s="20" t="s">
        <v>0</v>
      </c>
      <c r="B5" s="2" t="s">
        <v>1</v>
      </c>
      <c r="C5" s="20" t="s">
        <v>4</v>
      </c>
      <c r="D5" s="20" t="s">
        <v>5</v>
      </c>
      <c r="E5" s="44">
        <f>IF(Списки!$G$7="","",IF(Списки!P1&lt;=Списки!$G$7,Списки!$D$11+Списки!P1-1,""))</f>
        <v>1</v>
      </c>
      <c r="F5" s="44">
        <f>IF(Списки!$G$7="","",IF(Списки!Q1&lt;=Списки!$G$7,Списки!$D$11+Списки!Q1-1,""))</f>
        <v>2</v>
      </c>
      <c r="G5" s="44">
        <f>IF(Списки!$G$7="","",IF(Списки!R1&lt;=Списки!$G$7,Списки!$D$11+Списки!R1-1,""))</f>
        <v>3</v>
      </c>
      <c r="H5" s="44">
        <f>IF(Списки!$G$7="","",IF(Списки!S1&lt;=Списки!$G$7,Списки!$D$11+Списки!S1-1,""))</f>
        <v>4</v>
      </c>
      <c r="I5" s="44">
        <f>IF(Списки!$G$7="","",IF(Списки!T1&lt;=Списки!$G$7,Списки!$D$11+Списки!T1-1,""))</f>
        <v>5</v>
      </c>
      <c r="J5" s="44">
        <f>IF(Списки!$G$7="","",IF(Списки!U1&lt;=Списки!$G$7,Списки!$D$11+Списки!U1-1,""))</f>
        <v>6</v>
      </c>
      <c r="K5" s="44">
        <f>IF(Списки!$G$7="","",IF(Списки!V1&lt;=Списки!$G$7,Списки!$D$11+Списки!V1-1,""))</f>
        <v>7</v>
      </c>
      <c r="L5" s="44">
        <f>IF(Списки!$G$7="","",IF(Списки!W1&lt;=Списки!$G$7,Списки!$D$11+Списки!W1-1,""))</f>
        <v>8</v>
      </c>
      <c r="M5" s="44">
        <f>IF(Списки!$G$7="","",IF(Списки!X1&lt;=Списки!$G$7,Списки!$D$11+Списки!X1-1,""))</f>
        <v>9</v>
      </c>
      <c r="N5" s="44">
        <f>IF(Списки!$G$7="","",IF(Списки!Y1&lt;=Списки!$G$7,Списки!$D$11+Списки!Y1-1,""))</f>
        <v>10</v>
      </c>
      <c r="O5" s="44">
        <f>IF(Списки!$G$7="","",IF(Списки!Z1&lt;=Списки!$G$7,Списки!$D$11+Списки!Z1-1,""))</f>
        <v>11</v>
      </c>
      <c r="P5" s="44">
        <f>IF(Списки!$G$7="","",IF(Списки!AA1&lt;=Списки!$G$7,Списки!$D$11+Списки!AA1-1,""))</f>
        <v>12</v>
      </c>
      <c r="Q5" s="44">
        <f>IF(Списки!$G$7="","",IF(Списки!AB1&lt;=Списки!$G$7,Списки!$D$11+Списки!AB1-1,""))</f>
        <v>13</v>
      </c>
      <c r="R5" s="44">
        <f>IF(Списки!$G$7="","",IF(Списки!AC1&lt;=Списки!$G$7,Списки!$D$11+Списки!AC1-1,""))</f>
        <v>14</v>
      </c>
      <c r="S5" s="44">
        <f>IF(Списки!$G$7="","",IF(Списки!AD1&lt;=Списки!$G$7,Списки!$D$11+Списки!AD1-1,""))</f>
        <v>15</v>
      </c>
      <c r="T5" s="44">
        <f>IF(Списки!$G$7="","",IF(Списки!AE1&lt;=Списки!$G$7,Списки!$D$11+Списки!AE1-1,""))</f>
        <v>16</v>
      </c>
      <c r="U5" s="44">
        <f>IF(Списки!$G$7="","",IF(Списки!AF1&lt;=Списки!$G$7,Списки!$D$11+Списки!AF1-1,""))</f>
        <v>17</v>
      </c>
      <c r="V5" s="44">
        <f>IF(Списки!$G$7="","",IF(Списки!AG1&lt;=Списки!$G$7,Списки!$D$11+Списки!AG1-1,""))</f>
        <v>18</v>
      </c>
      <c r="W5" s="44">
        <f>IF(Списки!$G$7="","",IF(Списки!AH1&lt;=Списки!$G$7,Списки!$D$11+Списки!AH1-1,""))</f>
        <v>19</v>
      </c>
      <c r="X5" s="44">
        <f>IF(Списки!$G$7="","",IF(Списки!AI1&lt;=Списки!$G$7,Списки!$D$11+Списки!AI1-1,""))</f>
        <v>20</v>
      </c>
      <c r="Y5" s="44" t="str">
        <f>IF(Списки!$G$7="","",IF(Списки!AJ1&lt;=Списки!$G$7,Списки!$D$11+Списки!AJ1-1,""))</f>
        <v/>
      </c>
      <c r="Z5" s="44" t="str">
        <f>IF(Списки!$G$7="","",IF(Списки!AK1&lt;=Списки!$G$7,Списки!$D$11+Списки!AK1-1,""))</f>
        <v/>
      </c>
      <c r="AA5" s="44" t="str">
        <f>IF(Списки!$G$7="","",IF(Списки!AL1&lt;=Списки!$G$7,Списки!$D$11+Списки!AL1-1,""))</f>
        <v/>
      </c>
      <c r="AB5" s="44" t="str">
        <f>IF(Списки!$G$7="","",IF(Списки!AM1&lt;=Списки!$G$7,Списки!$D$11+Списки!AM1-1,""))</f>
        <v/>
      </c>
      <c r="AC5" s="44" t="str">
        <f>IF(Списки!$G$7="","",IF(Списки!AN1&lt;=Списки!$G$7,Списки!$D$11+Списки!AN1-1,""))</f>
        <v/>
      </c>
      <c r="AD5" s="44" t="str">
        <f>IF(Списки!$G$7="","",IF(Списки!AO1&lt;=Списки!$G$7,Списки!$D$11+Списки!AO1-1,""))</f>
        <v/>
      </c>
      <c r="AE5" s="44" t="str">
        <f>IF(Списки!$G$7="","",IF(Списки!AP1&lt;=Списки!$G$7,Списки!$D$11+Списки!AP1-1,""))</f>
        <v/>
      </c>
      <c r="AF5" s="44" t="str">
        <f>IF(Списки!$G$7="","",IF(Списки!AQ1&lt;=Списки!$G$7,Списки!$D$11+Списки!AQ1-1,""))</f>
        <v/>
      </c>
      <c r="AG5" s="44" t="str">
        <f>IF(Списки!$G$7="","",IF(Списки!AR1&lt;=Списки!$G$7,Списки!$D$11+Списки!AR1-1,""))</f>
        <v/>
      </c>
      <c r="AH5" s="44" t="str">
        <f>IF(Списки!$G$7="","",IF(Списки!AS1&lt;=Списки!$G$7,Списки!$D$11+Списки!AS1-1,""))</f>
        <v/>
      </c>
      <c r="AI5" s="44" t="str">
        <f>IF(Списки!$G$7="","",IF(Списки!AT1&lt;=Списки!$G$7,Списки!$D$11+Списки!AT1-1,""))</f>
        <v/>
      </c>
      <c r="AJ5" s="44" t="str">
        <f>IF(Списки!$G$7="","",IF(Списки!AU1&lt;=Списки!$G$7,Списки!$D$11+Списки!AU1-1,""))</f>
        <v/>
      </c>
      <c r="AK5" s="44" t="str">
        <f>IF(Списки!$G$7="","",IF(Списки!AV1&lt;=Списки!$G$7,Списки!$D$11+Списки!AV1-1,""))</f>
        <v/>
      </c>
      <c r="AL5" s="44" t="str">
        <f>IF(Списки!$G$7="","",IF(Списки!AW1&lt;=Списки!$G$7,Списки!$D$11+Списки!AW1-1,""))</f>
        <v/>
      </c>
      <c r="AM5" s="44" t="str">
        <f>IF(Списки!$G$7="","",IF(Списки!AX1&lt;=Списки!$G$7,Списки!$D$11+Списки!AX1-1,""))</f>
        <v/>
      </c>
      <c r="AN5" s="44" t="str">
        <f>IF(Списки!$G$7="","",IF(Списки!AY1&lt;=Списки!$G$7,Списки!$D$11+Списки!AY1-1,""))</f>
        <v/>
      </c>
      <c r="AO5" s="44" t="str">
        <f>IF(Списки!$G$7="","",IF(Списки!AZ1&lt;=Списки!$G$7,Списки!$D$11+Списки!AZ1-1,""))</f>
        <v/>
      </c>
      <c r="AP5" s="44" t="str">
        <f>IF(Списки!$G$7="","",IF(Списки!BA1&lt;=Списки!$G$7,Списки!$D$11+Списки!BA1-1,""))</f>
        <v/>
      </c>
      <c r="AQ5" s="44" t="str">
        <f>IF(Списки!$G$7="","",IF(Списки!BB1&lt;=Списки!$G$7,Списки!$D$11+Списки!BB1-1,""))</f>
        <v/>
      </c>
      <c r="AR5" s="44" t="str">
        <f>IF(Списки!$G$7="","",IF(Списки!BC1&lt;=Списки!$G$7,Списки!$D$11+Списки!BC1-1,""))</f>
        <v/>
      </c>
      <c r="AT5" s="27">
        <f>IF(E66="","",IF(E66&gt;='1'!$I$1/2,1,IF(E66&gt;='1'!$I$1*0.2,2,IF(Таблица!E66&gt;0,3,IF(Таблица!E66=0,4,5)))))</f>
        <v>1</v>
      </c>
      <c r="AU5" s="27">
        <f>IF(F66="","",IF(F66&gt;='1'!$I$1/2,1,IF(F66&gt;='1'!$I$1*0.2,2,IF(Таблица!F66&gt;0,3,IF(Таблица!F66=0,4,5)))))</f>
        <v>4</v>
      </c>
      <c r="AV5" s="27">
        <f>IF(G66="","",IF(G66&gt;='1'!$I$1/2,1,IF(G66&gt;='1'!$I$1*0.2,2,IF(Таблица!G66&gt;0,3,IF(Таблица!G66=0,4,5)))))</f>
        <v>1</v>
      </c>
      <c r="AW5" s="27">
        <f>IF(H66="","",IF(H66&gt;='1'!$I$1/2,1,IF(H66&gt;='1'!$I$1*0.2,2,IF(Таблица!H66&gt;0,3,IF(Таблица!H66=0,4,5)))))</f>
        <v>4</v>
      </c>
      <c r="AX5" s="27">
        <f>IF(I66="","",IF(I66&gt;='1'!$I$1/2,1,IF(I66&gt;='1'!$I$1*0.2,2,IF(Таблица!I66&gt;0,3,IF(Таблица!I66=0,4,5)))))</f>
        <v>4</v>
      </c>
      <c r="AY5" s="27">
        <f>IF(J66="","",IF(J66&gt;='1'!$I$1/2,1,IF(J66&gt;='1'!$I$1*0.2,2,IF(Таблица!J66&gt;0,3,IF(Таблица!J66=0,4,5)))))</f>
        <v>4</v>
      </c>
      <c r="AZ5" s="27">
        <f>IF(K66="","",IF(K66&gt;='1'!$I$1/2,1,IF(K66&gt;='1'!$I$1*0.2,2,IF(Таблица!K66&gt;0,3,IF(Таблица!K66=0,4,5)))))</f>
        <v>4</v>
      </c>
      <c r="BA5" s="27">
        <f>IF(L66="","",IF(L66&gt;='1'!$I$1/2,1,IF(L66&gt;='1'!$I$1*0.2,2,IF(Таблица!L66&gt;0,3,IF(Таблица!L66=0,4,5)))))</f>
        <v>4</v>
      </c>
      <c r="BB5" s="27">
        <f>IF(M66="","",IF(M66&gt;='1'!$I$1/2,1,IF(M66&gt;='1'!$I$1*0.2,2,IF(Таблица!M66&gt;0,3,IF(Таблица!M66=0,4,5)))))</f>
        <v>4</v>
      </c>
      <c r="BC5" s="27">
        <f>IF(N66="","",IF(N66&gt;='1'!$I$1/2,1,IF(N66&gt;='1'!$I$1*0.2,2,IF(Таблица!N66&gt;0,3,IF(Таблица!N66=0,4,5)))))</f>
        <v>4</v>
      </c>
      <c r="BD5" s="27">
        <f>IF(O66="","",IF(O66&gt;='1'!$I$1/2,1,IF(O66&gt;='1'!$I$1*0.2,2,IF(Таблица!O66&gt;0,3,IF(Таблица!O66=0,4,5)))))</f>
        <v>1</v>
      </c>
      <c r="BE5" s="27">
        <f>IF(P66="","",IF(P66&gt;='1'!$I$1/2,1,IF(P66&gt;='1'!$I$1*0.2,2,IF(Таблица!P66&gt;0,3,IF(Таблица!P66=0,4,5)))))</f>
        <v>1</v>
      </c>
      <c r="BF5" s="27">
        <f>IF(Q66="","",IF(Q66&gt;='1'!$I$1/2,1,IF(Q66&gt;='1'!$I$1*0.2,2,IF(Таблица!Q66&gt;0,3,IF(Таблица!Q66=0,4,5)))))</f>
        <v>1</v>
      </c>
      <c r="BG5" s="27">
        <f>IF(R66="","",IF(R66&gt;='1'!$I$1/2,1,IF(R66&gt;='1'!$I$1*0.2,2,IF(Таблица!R66&gt;0,3,IF(Таблица!R66=0,4,5)))))</f>
        <v>4</v>
      </c>
      <c r="BH5" s="27">
        <f>IF(S66="","",IF(S66&gt;='1'!$I$1/2,1,IF(S66&gt;='1'!$I$1*0.2,2,IF(Таблица!S66&gt;0,3,IF(Таблица!S66=0,4,5)))))</f>
        <v>4</v>
      </c>
      <c r="BI5" s="27">
        <f>IF(T66="","",IF(T66&gt;='1'!$I$1/2,1,IF(T66&gt;='1'!$I$1*0.2,2,IF(Таблица!T66&gt;0,3,IF(Таблица!T66=0,4,5)))))</f>
        <v>4</v>
      </c>
      <c r="BJ5" s="27">
        <f>IF(U66="","",IF(U66&gt;='1'!$I$1/2,1,IF(U66&gt;='1'!$I$1*0.2,2,IF(Таблица!U66&gt;0,3,IF(Таблица!U66=0,4,5)))))</f>
        <v>4</v>
      </c>
      <c r="BK5" s="27">
        <f>IF(V66="","",IF(V66&gt;='1'!$I$1/2,1,IF(V66&gt;='1'!$I$1*0.2,2,IF(Таблица!V66&gt;0,3,IF(Таблица!V66=0,4,5)))))</f>
        <v>4</v>
      </c>
      <c r="BL5" s="27">
        <f>IF(W66="","",IF(W66&gt;='1'!$I$1/2,1,IF(W66&gt;='1'!$I$1*0.2,2,IF(Таблица!W66&gt;0,3,IF(Таблица!W66=0,4,5)))))</f>
        <v>1</v>
      </c>
      <c r="BM5" s="27">
        <f>IF(X66="","",IF(X66&gt;='1'!$I$1/2,1,IF(X66&gt;='1'!$I$1*0.2,2,IF(Таблица!X66&gt;0,3,IF(Таблица!X66=0,4,5)))))</f>
        <v>1</v>
      </c>
      <c r="BN5" s="27" t="str">
        <f>IF(Y66="","",IF(Y66&gt;='1'!$I$1/2,1,IF(Y66&gt;='1'!$I$1*0.2,2,IF(Таблица!Y66&gt;0,3,IF(Таблица!Y66=0,4,5)))))</f>
        <v/>
      </c>
      <c r="BO5" s="27" t="str">
        <f>IF(Z66="","",IF(Z66&gt;='1'!$I$1/2,1,IF(Z66&gt;='1'!$I$1*0.2,2,IF(Таблица!Z66&gt;0,3,IF(Таблица!Z66=0,4,5)))))</f>
        <v/>
      </c>
      <c r="BP5" s="27" t="str">
        <f>IF(AA66="","",IF(AA66&gt;='1'!$I$1/2,1,IF(AA66&gt;='1'!$I$1*0.2,2,IF(Таблица!AA66&gt;0,3,IF(Таблица!AA66=0,4,5)))))</f>
        <v/>
      </c>
      <c r="BQ5" s="27" t="str">
        <f>IF(AB66="","",IF(AB66&gt;='1'!$I$1/2,1,IF(AB66&gt;='1'!$I$1*0.2,2,IF(Таблица!AB66&gt;0,3,IF(Таблица!AB66=0,4,5)))))</f>
        <v/>
      </c>
      <c r="BR5" s="27" t="str">
        <f>IF(AC66="","",IF(AC66&gt;='1'!$I$1/2,1,IF(AC66&gt;='1'!$I$1*0.2,2,IF(Таблица!AC66&gt;0,3,IF(Таблица!AC66=0,4,5)))))</f>
        <v/>
      </c>
      <c r="BS5" s="27" t="str">
        <f>IF(AD66="","",IF(AD66&gt;='1'!$I$1/2,1,IF(AD66&gt;='1'!$I$1*0.2,2,IF(Таблица!AD66&gt;0,3,IF(Таблица!AD66=0,4,5)))))</f>
        <v/>
      </c>
      <c r="BT5" s="27" t="str">
        <f>IF(AE66="","",IF(AE66&gt;='1'!$I$1/2,1,IF(AE66&gt;='1'!$I$1*0.2,2,IF(Таблица!AE66&gt;0,3,IF(Таблица!AE66=0,4,5)))))</f>
        <v/>
      </c>
      <c r="BU5" s="27" t="str">
        <f>IF(AF66="","",IF(AF66&gt;='1'!$I$1/2,1,IF(AF66&gt;='1'!$I$1*0.2,2,IF(Таблица!AF66&gt;0,3,IF(Таблица!AF66=0,4,5)))))</f>
        <v/>
      </c>
      <c r="BV5" s="27" t="str">
        <f>IF(AG66="","",IF(AG66&gt;='1'!$I$1/2,1,IF(AG66&gt;='1'!$I$1*0.2,2,IF(Таблица!AG66&gt;0,3,IF(Таблица!AG66=0,4,5)))))</f>
        <v/>
      </c>
      <c r="BW5" s="27" t="str">
        <f>IF(AH66="","",IF(AH66&gt;='1'!$I$1/2,1,IF(AH66&gt;='1'!$I$1*0.2,2,IF(Таблица!AH66&gt;0,3,IF(Таблица!AH66=0,4,5)))))</f>
        <v/>
      </c>
      <c r="BX5" s="27" t="str">
        <f>IF(AI66="","",IF(AI66&gt;='1'!$I$1/2,1,IF(AI66&gt;='1'!$I$1*0.2,2,IF(Таблица!AI66&gt;0,3,IF(Таблица!AI66=0,4,5)))))</f>
        <v/>
      </c>
      <c r="BY5" s="27" t="str">
        <f>IF(AJ66="","",IF(AJ66&gt;='1'!$I$1/2,1,IF(AJ66&gt;='1'!$I$1*0.2,2,IF(Таблица!AJ66&gt;0,3,IF(Таблица!AJ66=0,4,5)))))</f>
        <v/>
      </c>
      <c r="BZ5" s="27" t="str">
        <f>IF(AK66="","",IF(AK66&gt;='1'!$I$1/2,1,IF(AK66&gt;='1'!$I$1*0.2,2,IF(Таблица!AK66&gt;0,3,IF(Таблица!AK66=0,4,5)))))</f>
        <v/>
      </c>
      <c r="CA5" s="27" t="str">
        <f>IF(AL66="","",IF(AL66&gt;='1'!$I$1/2,1,IF(AL66&gt;='1'!$I$1*0.2,2,IF(Таблица!AL66&gt;0,3,IF(Таблица!AL66=0,4,5)))))</f>
        <v/>
      </c>
      <c r="CB5" s="27" t="str">
        <f>IF(AM66="","",IF(AM66&gt;='1'!$I$1/2,1,IF(AM66&gt;='1'!$I$1*0.2,2,IF(Таблица!AM66&gt;0,3,IF(Таблица!AM66=0,4,5)))))</f>
        <v/>
      </c>
      <c r="CC5" s="27" t="str">
        <f>IF(AN66="","",IF(AN66&gt;='1'!$I$1/2,1,IF(AN66&gt;='1'!$I$1*0.2,2,IF(Таблица!AN66&gt;0,3,IF(Таблица!AN66=0,4,5)))))</f>
        <v/>
      </c>
      <c r="CD5" s="27" t="str">
        <f>IF(AO66="","",IF(AO66&gt;='1'!$I$1/2,1,IF(AO66&gt;='1'!$I$1*0.2,2,IF(Таблица!AO66&gt;0,3,IF(Таблица!AO66=0,4,5)))))</f>
        <v/>
      </c>
      <c r="CE5" s="27" t="str">
        <f>IF(AP66="","",IF(AP66&gt;='1'!$I$1/2,1,IF(AP66&gt;='1'!$I$1*0.2,2,IF(Таблица!AP66&gt;0,3,IF(Таблица!AP66=0,4,5)))))</f>
        <v/>
      </c>
      <c r="CF5" s="27" t="str">
        <f>IF(AQ66="","",IF(AQ66&gt;='1'!$I$1/2,1,IF(AQ66&gt;='1'!$I$1*0.2,2,IF(Таблица!AQ66&gt;0,3,IF(Таблица!AQ66=0,4,5)))))</f>
        <v/>
      </c>
      <c r="CG5" s="27" t="str">
        <f>IF(AR66="","",IF(AR66&gt;='1'!$I$1/2,1,IF(AR66&gt;='1'!$I$1*0.2,2,IF(Таблица!AR66&gt;0,3,IF(Таблица!AR66=0,4,5)))))</f>
        <v/>
      </c>
    </row>
    <row r="6" spans="1:85" x14ac:dyDescent="0.25">
      <c r="A6" s="3" t="str">
        <f>IF(Списки!B2="","",Списки!B2)</f>
        <v>Гольдштейн Андрей</v>
      </c>
      <c r="B6" s="4"/>
      <c r="C6" s="20">
        <f>IF(COUNTBLANK(E6:AR6)=40,"",SUM(E6:AR6))</f>
        <v>19</v>
      </c>
      <c r="D6" s="20">
        <f>IF(COUNTBLANK(E6:AR6)=40,"",IF(C6&gt;='1'!$G$8,5,IF(C6&gt;='1'!$G$7,4,IF(C6&gt;='1'!$G$6,3,2))))</f>
        <v>4</v>
      </c>
      <c r="E6" s="7">
        <v>0</v>
      </c>
      <c r="F6" s="7">
        <v>1</v>
      </c>
      <c r="G6" s="7">
        <v>0</v>
      </c>
      <c r="H6" s="7">
        <v>1</v>
      </c>
      <c r="I6" s="7">
        <v>1</v>
      </c>
      <c r="J6" s="7">
        <v>1</v>
      </c>
      <c r="K6" s="7">
        <v>1</v>
      </c>
      <c r="L6" s="7">
        <v>1</v>
      </c>
      <c r="M6" s="7">
        <v>1</v>
      </c>
      <c r="N6" s="7">
        <v>2</v>
      </c>
      <c r="O6" s="7">
        <v>1</v>
      </c>
      <c r="P6" s="7">
        <v>1</v>
      </c>
      <c r="Q6" s="7">
        <v>0</v>
      </c>
      <c r="R6" s="7">
        <v>2</v>
      </c>
      <c r="S6" s="7">
        <v>2</v>
      </c>
      <c r="T6" s="7">
        <v>1</v>
      </c>
      <c r="U6" s="7">
        <v>2</v>
      </c>
      <c r="V6" s="7">
        <v>1</v>
      </c>
      <c r="W6" s="7">
        <v>0</v>
      </c>
      <c r="X6" s="7">
        <v>0</v>
      </c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85" x14ac:dyDescent="0.25">
      <c r="A7" s="3" t="str">
        <f>IF(Списки!B3="","",Списки!B3)</f>
        <v>Пашнин Данил</v>
      </c>
      <c r="B7" s="4"/>
      <c r="C7" s="20">
        <f t="shared" ref="C7:C45" si="0">IF(COUNTBLANK(E7:AR7)=40,"",SUM(E7:AR7))</f>
        <v>19</v>
      </c>
      <c r="D7" s="20">
        <f>IF(COUNTBLANK(E7:AR7)=40,"",IF(C7&gt;='1'!$G$8,5,IF(C7&gt;='1'!$G$7,4,IF(C7&gt;='1'!$G$6,3,2))))</f>
        <v>4</v>
      </c>
      <c r="E7" s="7">
        <v>1</v>
      </c>
      <c r="F7" s="7">
        <v>1</v>
      </c>
      <c r="G7" s="7">
        <v>1</v>
      </c>
      <c r="H7" s="7">
        <v>1</v>
      </c>
      <c r="I7" s="7">
        <v>1</v>
      </c>
      <c r="J7" s="7">
        <v>1</v>
      </c>
      <c r="K7" s="7">
        <v>1</v>
      </c>
      <c r="L7" s="7">
        <v>1</v>
      </c>
      <c r="M7" s="7">
        <v>1</v>
      </c>
      <c r="N7" s="7">
        <v>2</v>
      </c>
      <c r="O7" s="7">
        <v>0</v>
      </c>
      <c r="P7" s="7">
        <v>0</v>
      </c>
      <c r="Q7" s="7">
        <v>1</v>
      </c>
      <c r="R7" s="7">
        <v>1</v>
      </c>
      <c r="S7" s="7">
        <v>2</v>
      </c>
      <c r="T7" s="7">
        <v>1</v>
      </c>
      <c r="U7" s="7">
        <v>2</v>
      </c>
      <c r="V7" s="7">
        <v>1</v>
      </c>
      <c r="W7" s="7">
        <v>0</v>
      </c>
      <c r="X7" s="7">
        <v>0</v>
      </c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T7" s="1" t="s">
        <v>85</v>
      </c>
    </row>
    <row r="8" spans="1:85" x14ac:dyDescent="0.25">
      <c r="A8" s="3" t="str">
        <f>IF(Списки!B4="","",Списки!B4)</f>
        <v/>
      </c>
      <c r="B8" s="4"/>
      <c r="C8" s="20" t="str">
        <f t="shared" si="0"/>
        <v/>
      </c>
      <c r="D8" s="20" t="str">
        <f>IF(COUNTBLANK(E8:AR8)=40,"",IF(C8&gt;='1'!$G$8,5,IF(C8&gt;='1'!$G$7,4,IF(C8&gt;='1'!$G$6,3,2))))</f>
        <v/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T8" s="1" t="s">
        <v>86</v>
      </c>
    </row>
    <row r="9" spans="1:85" x14ac:dyDescent="0.25">
      <c r="A9" s="3" t="str">
        <f>IF(Списки!B5="","",Списки!B5)</f>
        <v/>
      </c>
      <c r="B9" s="4"/>
      <c r="C9" s="20" t="str">
        <f t="shared" si="0"/>
        <v/>
      </c>
      <c r="D9" s="20" t="str">
        <f>IF(COUNTBLANK(E9:AR9)=40,"",IF(C9&gt;='1'!$G$8,5,IF(C9&gt;='1'!$G$7,4,IF(C9&gt;='1'!$G$6,3,2))))</f>
        <v/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T9" s="1" t="s">
        <v>87</v>
      </c>
    </row>
    <row r="10" spans="1:85" x14ac:dyDescent="0.25">
      <c r="A10" s="3" t="str">
        <f>IF(Списки!B6="","",Списки!B6)</f>
        <v/>
      </c>
      <c r="B10" s="4"/>
      <c r="C10" s="20" t="str">
        <f t="shared" si="0"/>
        <v/>
      </c>
      <c r="D10" s="20" t="str">
        <f>IF(COUNTBLANK(E10:AR10)=40,"",IF(C10&gt;='1'!$G$8,5,IF(C10&gt;='1'!$G$7,4,IF(C10&gt;='1'!$G$6,3,2))))</f>
        <v/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T10" s="1" t="s">
        <v>88</v>
      </c>
    </row>
    <row r="11" spans="1:85" x14ac:dyDescent="0.25">
      <c r="A11" s="3" t="str">
        <f>IF(Списки!B7="","",Списки!B7)</f>
        <v/>
      </c>
      <c r="B11" s="4"/>
      <c r="C11" s="20" t="str">
        <f t="shared" si="0"/>
        <v/>
      </c>
      <c r="D11" s="20" t="str">
        <f>IF(COUNTBLANK(E11:AR11)=40,"",IF(C11&gt;='1'!$G$8,5,IF(C11&gt;='1'!$G$7,4,IF(C11&gt;='1'!$G$6,3,2))))</f>
        <v/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85" x14ac:dyDescent="0.25">
      <c r="A12" s="3" t="str">
        <f>IF(Списки!B8="","",Списки!B8)</f>
        <v/>
      </c>
      <c r="B12" s="4"/>
      <c r="C12" s="20" t="str">
        <f t="shared" si="0"/>
        <v/>
      </c>
      <c r="D12" s="20" t="str">
        <f>IF(COUNTBLANK(E12:AR12)=40,"",IF(C12&gt;='1'!$G$8,5,IF(C12&gt;='1'!$G$7,4,IF(C12&gt;='1'!$G$6,3,2))))</f>
        <v/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1">
        <v>1</v>
      </c>
      <c r="AT12" s="9" t="str">
        <f>IF(AT$5=1,CONCATENATE(AT$4,";"),"")</f>
        <v>1;</v>
      </c>
      <c r="AU12" s="9" t="str">
        <f t="shared" ref="AU12:CG12" si="1">IF(AU$5=1,CONCATENATE(AU$4,";"),"")</f>
        <v/>
      </c>
      <c r="AV12" s="9" t="str">
        <f t="shared" si="1"/>
        <v>3;</v>
      </c>
      <c r="AW12" s="9" t="str">
        <f t="shared" si="1"/>
        <v/>
      </c>
      <c r="AX12" s="9" t="str">
        <f t="shared" si="1"/>
        <v/>
      </c>
      <c r="AY12" s="9" t="str">
        <f t="shared" si="1"/>
        <v/>
      </c>
      <c r="AZ12" s="9" t="str">
        <f t="shared" si="1"/>
        <v/>
      </c>
      <c r="BA12" s="9" t="str">
        <f t="shared" si="1"/>
        <v/>
      </c>
      <c r="BB12" s="9" t="str">
        <f t="shared" si="1"/>
        <v/>
      </c>
      <c r="BC12" s="9" t="str">
        <f t="shared" si="1"/>
        <v/>
      </c>
      <c r="BD12" s="9" t="str">
        <f t="shared" si="1"/>
        <v>11;</v>
      </c>
      <c r="BE12" s="9" t="str">
        <f t="shared" si="1"/>
        <v>12;</v>
      </c>
      <c r="BF12" s="9" t="str">
        <f t="shared" si="1"/>
        <v>13;</v>
      </c>
      <c r="BG12" s="9" t="str">
        <f t="shared" si="1"/>
        <v/>
      </c>
      <c r="BH12" s="9" t="str">
        <f t="shared" si="1"/>
        <v/>
      </c>
      <c r="BI12" s="9" t="str">
        <f t="shared" si="1"/>
        <v/>
      </c>
      <c r="BJ12" s="9" t="str">
        <f t="shared" si="1"/>
        <v/>
      </c>
      <c r="BK12" s="9" t="str">
        <f t="shared" si="1"/>
        <v/>
      </c>
      <c r="BL12" s="9" t="str">
        <f t="shared" si="1"/>
        <v>19;</v>
      </c>
      <c r="BM12" s="9" t="str">
        <f t="shared" si="1"/>
        <v>20;</v>
      </c>
      <c r="BN12" s="9" t="str">
        <f t="shared" si="1"/>
        <v/>
      </c>
      <c r="BO12" s="9" t="str">
        <f t="shared" si="1"/>
        <v/>
      </c>
      <c r="BP12" s="9" t="str">
        <f t="shared" si="1"/>
        <v/>
      </c>
      <c r="BQ12" s="9" t="str">
        <f t="shared" si="1"/>
        <v/>
      </c>
      <c r="BR12" s="9" t="str">
        <f t="shared" si="1"/>
        <v/>
      </c>
      <c r="BS12" s="9" t="str">
        <f t="shared" si="1"/>
        <v/>
      </c>
      <c r="BT12" s="9" t="str">
        <f t="shared" si="1"/>
        <v/>
      </c>
      <c r="BU12" s="9" t="str">
        <f t="shared" si="1"/>
        <v/>
      </c>
      <c r="BV12" s="9" t="str">
        <f t="shared" si="1"/>
        <v/>
      </c>
      <c r="BW12" s="9" t="str">
        <f t="shared" si="1"/>
        <v/>
      </c>
      <c r="BX12" s="9" t="str">
        <f t="shared" si="1"/>
        <v/>
      </c>
      <c r="BY12" s="9" t="str">
        <f t="shared" si="1"/>
        <v/>
      </c>
      <c r="BZ12" s="9" t="str">
        <f t="shared" si="1"/>
        <v/>
      </c>
      <c r="CA12" s="9" t="str">
        <f t="shared" si="1"/>
        <v/>
      </c>
      <c r="CB12" s="9" t="str">
        <f t="shared" si="1"/>
        <v/>
      </c>
      <c r="CC12" s="9" t="str">
        <f t="shared" si="1"/>
        <v/>
      </c>
      <c r="CD12" s="9" t="str">
        <f t="shared" si="1"/>
        <v/>
      </c>
      <c r="CE12" s="9" t="str">
        <f t="shared" si="1"/>
        <v/>
      </c>
      <c r="CF12" s="9" t="str">
        <f t="shared" si="1"/>
        <v/>
      </c>
      <c r="CG12" s="9" t="str">
        <f t="shared" si="1"/>
        <v/>
      </c>
    </row>
    <row r="13" spans="1:85" x14ac:dyDescent="0.25">
      <c r="A13" s="3" t="str">
        <f>IF(Списки!B9="","",Списки!B9)</f>
        <v/>
      </c>
      <c r="B13" s="4"/>
      <c r="C13" s="20" t="str">
        <f t="shared" si="0"/>
        <v/>
      </c>
      <c r="D13" s="20" t="str">
        <f>IF(COUNTBLANK(E13:AR13)=40,"",IF(C13&gt;='1'!$G$8,5,IF(C13&gt;='1'!$G$7,4,IF(C13&gt;='1'!$G$6,3,2))))</f>
        <v/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1">
        <v>2</v>
      </c>
      <c r="AT13" s="9" t="str">
        <f>IF(AT$5=2,CONCATENATE(AT$4,";"),"")</f>
        <v/>
      </c>
      <c r="AU13" s="9" t="str">
        <f t="shared" ref="AU13:CG13" si="2">IF(AU$5=2,CONCATENATE(AU$4,";"),"")</f>
        <v/>
      </c>
      <c r="AV13" s="9" t="str">
        <f t="shared" si="2"/>
        <v/>
      </c>
      <c r="AW13" s="9" t="str">
        <f t="shared" si="2"/>
        <v/>
      </c>
      <c r="AX13" s="9" t="str">
        <f t="shared" si="2"/>
        <v/>
      </c>
      <c r="AY13" s="9" t="str">
        <f t="shared" si="2"/>
        <v/>
      </c>
      <c r="AZ13" s="9" t="str">
        <f t="shared" si="2"/>
        <v/>
      </c>
      <c r="BA13" s="9" t="str">
        <f t="shared" si="2"/>
        <v/>
      </c>
      <c r="BB13" s="9" t="str">
        <f t="shared" si="2"/>
        <v/>
      </c>
      <c r="BC13" s="9" t="str">
        <f t="shared" si="2"/>
        <v/>
      </c>
      <c r="BD13" s="9" t="str">
        <f t="shared" si="2"/>
        <v/>
      </c>
      <c r="BE13" s="9" t="str">
        <f t="shared" si="2"/>
        <v/>
      </c>
      <c r="BF13" s="9" t="str">
        <f t="shared" si="2"/>
        <v/>
      </c>
      <c r="BG13" s="9" t="str">
        <f t="shared" si="2"/>
        <v/>
      </c>
      <c r="BH13" s="9" t="str">
        <f t="shared" si="2"/>
        <v/>
      </c>
      <c r="BI13" s="9" t="str">
        <f t="shared" si="2"/>
        <v/>
      </c>
      <c r="BJ13" s="9" t="str">
        <f t="shared" si="2"/>
        <v/>
      </c>
      <c r="BK13" s="9" t="str">
        <f t="shared" si="2"/>
        <v/>
      </c>
      <c r="BL13" s="9" t="str">
        <f t="shared" si="2"/>
        <v/>
      </c>
      <c r="BM13" s="9" t="str">
        <f t="shared" si="2"/>
        <v/>
      </c>
      <c r="BN13" s="9" t="str">
        <f t="shared" si="2"/>
        <v/>
      </c>
      <c r="BO13" s="9" t="str">
        <f t="shared" si="2"/>
        <v/>
      </c>
      <c r="BP13" s="9" t="str">
        <f t="shared" si="2"/>
        <v/>
      </c>
      <c r="BQ13" s="9" t="str">
        <f t="shared" si="2"/>
        <v/>
      </c>
      <c r="BR13" s="9" t="str">
        <f t="shared" si="2"/>
        <v/>
      </c>
      <c r="BS13" s="9" t="str">
        <f t="shared" si="2"/>
        <v/>
      </c>
      <c r="BT13" s="9" t="str">
        <f t="shared" si="2"/>
        <v/>
      </c>
      <c r="BU13" s="9" t="str">
        <f t="shared" si="2"/>
        <v/>
      </c>
      <c r="BV13" s="9" t="str">
        <f t="shared" si="2"/>
        <v/>
      </c>
      <c r="BW13" s="9" t="str">
        <f t="shared" si="2"/>
        <v/>
      </c>
      <c r="BX13" s="9" t="str">
        <f t="shared" si="2"/>
        <v/>
      </c>
      <c r="BY13" s="9" t="str">
        <f t="shared" si="2"/>
        <v/>
      </c>
      <c r="BZ13" s="9" t="str">
        <f t="shared" si="2"/>
        <v/>
      </c>
      <c r="CA13" s="9" t="str">
        <f t="shared" si="2"/>
        <v/>
      </c>
      <c r="CB13" s="9" t="str">
        <f t="shared" si="2"/>
        <v/>
      </c>
      <c r="CC13" s="9" t="str">
        <f t="shared" si="2"/>
        <v/>
      </c>
      <c r="CD13" s="9" t="str">
        <f t="shared" si="2"/>
        <v/>
      </c>
      <c r="CE13" s="9" t="str">
        <f t="shared" si="2"/>
        <v/>
      </c>
      <c r="CF13" s="9" t="str">
        <f t="shared" si="2"/>
        <v/>
      </c>
      <c r="CG13" s="9" t="str">
        <f t="shared" si="2"/>
        <v/>
      </c>
    </row>
    <row r="14" spans="1:85" x14ac:dyDescent="0.25">
      <c r="A14" s="3" t="str">
        <f>IF(Списки!B10="","",Списки!B10)</f>
        <v/>
      </c>
      <c r="B14" s="4"/>
      <c r="C14" s="20" t="str">
        <f t="shared" si="0"/>
        <v/>
      </c>
      <c r="D14" s="20" t="str">
        <f>IF(COUNTBLANK(E14:AR14)=40,"",IF(C14&gt;='1'!$G$8,5,IF(C14&gt;='1'!$G$7,4,IF(C14&gt;='1'!$G$6,3,2))))</f>
        <v/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1">
        <v>3</v>
      </c>
      <c r="AT14" s="9" t="str">
        <f>IF(AT$5=3,CONCATENATE(AT$4,";"),"")</f>
        <v/>
      </c>
      <c r="AU14" s="9" t="str">
        <f t="shared" ref="AU14:CG14" si="3">IF(AU$5=3,CONCATENATE(AU$4,";"),"")</f>
        <v/>
      </c>
      <c r="AV14" s="9" t="str">
        <f t="shared" si="3"/>
        <v/>
      </c>
      <c r="AW14" s="9" t="str">
        <f t="shared" si="3"/>
        <v/>
      </c>
      <c r="AX14" s="9" t="str">
        <f t="shared" si="3"/>
        <v/>
      </c>
      <c r="AY14" s="9" t="str">
        <f t="shared" si="3"/>
        <v/>
      </c>
      <c r="AZ14" s="9" t="str">
        <f t="shared" si="3"/>
        <v/>
      </c>
      <c r="BA14" s="9" t="str">
        <f t="shared" si="3"/>
        <v/>
      </c>
      <c r="BB14" s="9" t="str">
        <f t="shared" si="3"/>
        <v/>
      </c>
      <c r="BC14" s="9" t="str">
        <f t="shared" si="3"/>
        <v/>
      </c>
      <c r="BD14" s="9" t="str">
        <f t="shared" si="3"/>
        <v/>
      </c>
      <c r="BE14" s="9" t="str">
        <f t="shared" si="3"/>
        <v/>
      </c>
      <c r="BF14" s="9" t="str">
        <f t="shared" si="3"/>
        <v/>
      </c>
      <c r="BG14" s="9" t="str">
        <f t="shared" si="3"/>
        <v/>
      </c>
      <c r="BH14" s="9" t="str">
        <f t="shared" si="3"/>
        <v/>
      </c>
      <c r="BI14" s="9" t="str">
        <f t="shared" si="3"/>
        <v/>
      </c>
      <c r="BJ14" s="9" t="str">
        <f t="shared" si="3"/>
        <v/>
      </c>
      <c r="BK14" s="9" t="str">
        <f t="shared" si="3"/>
        <v/>
      </c>
      <c r="BL14" s="9" t="str">
        <f t="shared" si="3"/>
        <v/>
      </c>
      <c r="BM14" s="9" t="str">
        <f t="shared" si="3"/>
        <v/>
      </c>
      <c r="BN14" s="9" t="str">
        <f t="shared" si="3"/>
        <v/>
      </c>
      <c r="BO14" s="9" t="str">
        <f t="shared" si="3"/>
        <v/>
      </c>
      <c r="BP14" s="9" t="str">
        <f t="shared" si="3"/>
        <v/>
      </c>
      <c r="BQ14" s="9" t="str">
        <f t="shared" si="3"/>
        <v/>
      </c>
      <c r="BR14" s="9" t="str">
        <f t="shared" si="3"/>
        <v/>
      </c>
      <c r="BS14" s="9" t="str">
        <f t="shared" si="3"/>
        <v/>
      </c>
      <c r="BT14" s="9" t="str">
        <f t="shared" si="3"/>
        <v/>
      </c>
      <c r="BU14" s="9" t="str">
        <f t="shared" si="3"/>
        <v/>
      </c>
      <c r="BV14" s="9" t="str">
        <f t="shared" si="3"/>
        <v/>
      </c>
      <c r="BW14" s="9" t="str">
        <f t="shared" si="3"/>
        <v/>
      </c>
      <c r="BX14" s="9" t="str">
        <f t="shared" si="3"/>
        <v/>
      </c>
      <c r="BY14" s="9" t="str">
        <f t="shared" si="3"/>
        <v/>
      </c>
      <c r="BZ14" s="9" t="str">
        <f t="shared" si="3"/>
        <v/>
      </c>
      <c r="CA14" s="9" t="str">
        <f t="shared" si="3"/>
        <v/>
      </c>
      <c r="CB14" s="9" t="str">
        <f t="shared" si="3"/>
        <v/>
      </c>
      <c r="CC14" s="9" t="str">
        <f t="shared" si="3"/>
        <v/>
      </c>
      <c r="CD14" s="9" t="str">
        <f t="shared" si="3"/>
        <v/>
      </c>
      <c r="CE14" s="9" t="str">
        <f t="shared" si="3"/>
        <v/>
      </c>
      <c r="CF14" s="9" t="str">
        <f t="shared" si="3"/>
        <v/>
      </c>
      <c r="CG14" s="9" t="str">
        <f t="shared" si="3"/>
        <v/>
      </c>
    </row>
    <row r="15" spans="1:85" x14ac:dyDescent="0.25">
      <c r="A15" s="3" t="str">
        <f>IF(Списки!B11="","",Списки!B11)</f>
        <v/>
      </c>
      <c r="B15" s="4"/>
      <c r="C15" s="20" t="str">
        <f t="shared" si="0"/>
        <v/>
      </c>
      <c r="D15" s="20" t="str">
        <f>IF(COUNTBLANK(E15:AR15)=40,"",IF(C15&gt;='1'!$G$8,5,IF(C15&gt;='1'!$G$7,4,IF(C15&gt;='1'!$G$6,3,2))))</f>
        <v/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1">
        <v>4</v>
      </c>
      <c r="AT15" s="9" t="str">
        <f>IF(AT$5=4,CONCATENATE(AT$4,";"),"")</f>
        <v/>
      </c>
      <c r="AU15" s="9" t="str">
        <f t="shared" ref="AU15:CG15" si="4">IF(AU$5=4,CONCATENATE(AU$4,";"),"")</f>
        <v>2;</v>
      </c>
      <c r="AV15" s="9" t="str">
        <f t="shared" si="4"/>
        <v/>
      </c>
      <c r="AW15" s="9" t="str">
        <f t="shared" si="4"/>
        <v>4;</v>
      </c>
      <c r="AX15" s="9" t="str">
        <f t="shared" si="4"/>
        <v>5;</v>
      </c>
      <c r="AY15" s="9" t="str">
        <f t="shared" si="4"/>
        <v>6;</v>
      </c>
      <c r="AZ15" s="9" t="str">
        <f t="shared" si="4"/>
        <v>7;</v>
      </c>
      <c r="BA15" s="9" t="str">
        <f t="shared" si="4"/>
        <v>8;</v>
      </c>
      <c r="BB15" s="9" t="str">
        <f t="shared" si="4"/>
        <v>9;</v>
      </c>
      <c r="BC15" s="9" t="str">
        <f t="shared" si="4"/>
        <v>10;</v>
      </c>
      <c r="BD15" s="9" t="str">
        <f t="shared" si="4"/>
        <v/>
      </c>
      <c r="BE15" s="9" t="str">
        <f t="shared" si="4"/>
        <v/>
      </c>
      <c r="BF15" s="9" t="str">
        <f t="shared" si="4"/>
        <v/>
      </c>
      <c r="BG15" s="9" t="str">
        <f t="shared" si="4"/>
        <v>14;</v>
      </c>
      <c r="BH15" s="9" t="str">
        <f t="shared" si="4"/>
        <v>15;</v>
      </c>
      <c r="BI15" s="9" t="str">
        <f t="shared" si="4"/>
        <v>16;</v>
      </c>
      <c r="BJ15" s="9" t="str">
        <f t="shared" si="4"/>
        <v>17;</v>
      </c>
      <c r="BK15" s="9" t="str">
        <f t="shared" si="4"/>
        <v>18;</v>
      </c>
      <c r="BL15" s="9" t="str">
        <f t="shared" si="4"/>
        <v/>
      </c>
      <c r="BM15" s="9" t="str">
        <f t="shared" si="4"/>
        <v/>
      </c>
      <c r="BN15" s="9" t="str">
        <f t="shared" si="4"/>
        <v/>
      </c>
      <c r="BO15" s="9" t="str">
        <f t="shared" si="4"/>
        <v/>
      </c>
      <c r="BP15" s="9" t="str">
        <f t="shared" si="4"/>
        <v/>
      </c>
      <c r="BQ15" s="9" t="str">
        <f t="shared" si="4"/>
        <v/>
      </c>
      <c r="BR15" s="9" t="str">
        <f t="shared" si="4"/>
        <v/>
      </c>
      <c r="BS15" s="9" t="str">
        <f t="shared" si="4"/>
        <v/>
      </c>
      <c r="BT15" s="9" t="str">
        <f t="shared" si="4"/>
        <v/>
      </c>
      <c r="BU15" s="9" t="str">
        <f t="shared" si="4"/>
        <v/>
      </c>
      <c r="BV15" s="9" t="str">
        <f t="shared" si="4"/>
        <v/>
      </c>
      <c r="BW15" s="9" t="str">
        <f t="shared" si="4"/>
        <v/>
      </c>
      <c r="BX15" s="9" t="str">
        <f t="shared" si="4"/>
        <v/>
      </c>
      <c r="BY15" s="9" t="str">
        <f t="shared" si="4"/>
        <v/>
      </c>
      <c r="BZ15" s="9" t="str">
        <f t="shared" si="4"/>
        <v/>
      </c>
      <c r="CA15" s="9" t="str">
        <f t="shared" si="4"/>
        <v/>
      </c>
      <c r="CB15" s="9" t="str">
        <f t="shared" si="4"/>
        <v/>
      </c>
      <c r="CC15" s="9" t="str">
        <f t="shared" si="4"/>
        <v/>
      </c>
      <c r="CD15" s="9" t="str">
        <f t="shared" si="4"/>
        <v/>
      </c>
      <c r="CE15" s="9" t="str">
        <f t="shared" si="4"/>
        <v/>
      </c>
      <c r="CF15" s="9" t="str">
        <f t="shared" si="4"/>
        <v/>
      </c>
      <c r="CG15" s="9" t="str">
        <f t="shared" si="4"/>
        <v/>
      </c>
    </row>
    <row r="16" spans="1:85" hidden="1" x14ac:dyDescent="0.25">
      <c r="A16" s="3" t="str">
        <f>IF(Списки!B12="","",Списки!B12)</f>
        <v/>
      </c>
      <c r="B16" s="4"/>
      <c r="C16" s="20" t="str">
        <f t="shared" si="0"/>
        <v/>
      </c>
      <c r="D16" s="20" t="str">
        <f>IF(COUNTBLANK(E16:AR16)=40,"",IF(C16&gt;='1'!$G$8,5,IF(C16&gt;='1'!$G$7,4,IF(C16&gt;='1'!$G$6,3,2))))</f>
        <v/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65" hidden="1" x14ac:dyDescent="0.25">
      <c r="A17" s="3" t="str">
        <f>IF(Списки!B13="","",Списки!B13)</f>
        <v/>
      </c>
      <c r="B17" s="4"/>
      <c r="C17" s="20" t="str">
        <f t="shared" si="0"/>
        <v/>
      </c>
      <c r="D17" s="20" t="str">
        <f>IF(COUNTBLANK(E17:AR17)=40,"",IF(C17&gt;='1'!$G$8,5,IF(C17&gt;='1'!$G$7,4,IF(C17&gt;='1'!$G$6,3,2))))</f>
        <v/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1">
        <v>1</v>
      </c>
      <c r="AT17" s="76" t="str">
        <f>CONCATENATE(AT12,AU12,AV12,AW12,AX12,AY12,AZ12,BA12,BB12,BC12,BD12,BE12,BF12,BG12,BH12,BI12,BJ12,BK12,BL12,BM12,BN12,BO12,BP12,BQ12,BR12,BS12,BT12,BU12,BV12,BW12,BX12,BY12,BZ12,CA12,CB12,CC12,CD12,CE12,CF12,CG12)</f>
        <v>1;3;11;12;13;19;20;</v>
      </c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</row>
    <row r="18" spans="1:65" hidden="1" x14ac:dyDescent="0.25">
      <c r="A18" s="3" t="str">
        <f>IF(Списки!B14="","",Списки!B14)</f>
        <v/>
      </c>
      <c r="B18" s="4"/>
      <c r="C18" s="20" t="str">
        <f t="shared" si="0"/>
        <v/>
      </c>
      <c r="D18" s="20" t="str">
        <f>IF(COUNTBLANK(E18:AR18)=40,"",IF(C18&gt;='1'!$G$8,5,IF(C18&gt;='1'!$G$7,4,IF(C18&gt;='1'!$G$6,3,2))))</f>
        <v/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1">
        <v>2</v>
      </c>
      <c r="AT18" s="76" t="str">
        <f t="shared" ref="AT18:AT20" si="5">CONCATENATE(AT13,AU13,AV13,AW13,AX13,AY13,AZ13,BA13,BB13,BC13,BD13,BE13,BF13,BG13,BH13,BI13,BJ13,BK13,BL13,BM13,BN13,BO13,BP13,BQ13,BR13,BS13,BT13,BU13,BV13,BW13,BX13,BY13,BZ13,CA13,CB13,CC13,CD13,CE13,CF13,CG13)</f>
        <v/>
      </c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</row>
    <row r="19" spans="1:65" hidden="1" x14ac:dyDescent="0.25">
      <c r="A19" s="3" t="str">
        <f>IF(Списки!B15="","",Списки!B15)</f>
        <v/>
      </c>
      <c r="B19" s="4"/>
      <c r="C19" s="20" t="str">
        <f t="shared" si="0"/>
        <v/>
      </c>
      <c r="D19" s="20" t="str">
        <f>IF(COUNTBLANK(E19:AR19)=40,"",IF(C19&gt;='1'!$G$8,5,IF(C19&gt;='1'!$G$7,4,IF(C19&gt;='1'!$G$6,3,2))))</f>
        <v/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1">
        <v>3</v>
      </c>
      <c r="AT19" s="76" t="str">
        <f t="shared" si="5"/>
        <v/>
      </c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</row>
    <row r="20" spans="1:65" hidden="1" x14ac:dyDescent="0.25">
      <c r="A20" s="3" t="str">
        <f>IF(Списки!B16="","",Списки!B16)</f>
        <v/>
      </c>
      <c r="B20" s="4"/>
      <c r="C20" s="20" t="str">
        <f t="shared" si="0"/>
        <v/>
      </c>
      <c r="D20" s="20" t="str">
        <f>IF(COUNTBLANK(E20:AR20)=40,"",IF(C20&gt;='1'!$G$8,5,IF(C20&gt;='1'!$G$7,4,IF(C20&gt;='1'!$G$6,3,2))))</f>
        <v/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1">
        <v>4</v>
      </c>
      <c r="AT20" s="76" t="str">
        <f t="shared" si="5"/>
        <v>2;4;5;6;7;8;9;10;14;15;16;17;18;</v>
      </c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</row>
    <row r="21" spans="1:65" hidden="1" x14ac:dyDescent="0.25">
      <c r="A21" s="3" t="str">
        <f>IF(Списки!B17="","",Списки!B17)</f>
        <v/>
      </c>
      <c r="B21" s="4"/>
      <c r="C21" s="20" t="str">
        <f t="shared" si="0"/>
        <v/>
      </c>
      <c r="D21" s="20" t="str">
        <f>IF(COUNTBLANK(E21:AR21)=40,"",IF(C21&gt;='1'!$G$8,5,IF(C21&gt;='1'!$G$7,4,IF(C21&gt;='1'!$G$6,3,2))))</f>
        <v/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65" hidden="1" x14ac:dyDescent="0.25">
      <c r="A22" s="3" t="str">
        <f>IF(Списки!B18="","",Списки!B18)</f>
        <v/>
      </c>
      <c r="B22" s="4"/>
      <c r="C22" s="20" t="str">
        <f t="shared" si="0"/>
        <v/>
      </c>
      <c r="D22" s="20" t="str">
        <f>IF(COUNTBLANK(E22:AR22)=40,"",IF(C22&gt;='1'!$G$8,5,IF(C22&gt;='1'!$G$7,4,IF(C22&gt;='1'!$G$6,3,2))))</f>
        <v/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65" hidden="1" x14ac:dyDescent="0.25">
      <c r="A23" s="3" t="str">
        <f>IF(Списки!B19="","",Списки!B19)</f>
        <v/>
      </c>
      <c r="B23" s="4"/>
      <c r="C23" s="20" t="str">
        <f t="shared" si="0"/>
        <v/>
      </c>
      <c r="D23" s="20" t="str">
        <f>IF(COUNTBLANK(E23:AR23)=40,"",IF(C23&gt;='1'!$G$8,5,IF(C23&gt;='1'!$G$7,4,IF(C23&gt;='1'!$G$6,3,2))))</f>
        <v/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65" hidden="1" x14ac:dyDescent="0.25">
      <c r="A24" s="3" t="str">
        <f>IF(Списки!B20="","",Списки!B20)</f>
        <v/>
      </c>
      <c r="B24" s="4"/>
      <c r="C24" s="20" t="str">
        <f t="shared" si="0"/>
        <v/>
      </c>
      <c r="D24" s="20" t="str">
        <f>IF(COUNTBLANK(E24:AR24)=40,"",IF(C24&gt;='1'!$G$8,5,IF(C24&gt;='1'!$G$7,4,IF(C24&gt;='1'!$G$6,3,2))))</f>
        <v/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65" hidden="1" x14ac:dyDescent="0.25">
      <c r="A25" s="3" t="str">
        <f>IF(Списки!B21="","",Списки!B21)</f>
        <v/>
      </c>
      <c r="B25" s="4"/>
      <c r="C25" s="20" t="str">
        <f t="shared" si="0"/>
        <v/>
      </c>
      <c r="D25" s="20" t="str">
        <f>IF(COUNTBLANK(E25:AR25)=40,"",IF(C25&gt;='1'!$G$8,5,IF(C25&gt;='1'!$G$7,4,IF(C25&gt;='1'!$G$6,3,2))))</f>
        <v/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65" hidden="1" x14ac:dyDescent="0.25">
      <c r="A26" s="3" t="str">
        <f>IF(Списки!B22="","",Списки!B22)</f>
        <v/>
      </c>
      <c r="B26" s="4"/>
      <c r="C26" s="20" t="str">
        <f t="shared" si="0"/>
        <v/>
      </c>
      <c r="D26" s="20" t="str">
        <f>IF(COUNTBLANK(E26:AR26)=40,"",IF(C26&gt;='1'!$G$8,5,IF(C26&gt;='1'!$G$7,4,IF(C26&gt;='1'!$G$6,3,2))))</f>
        <v/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65" hidden="1" x14ac:dyDescent="0.25">
      <c r="A27" s="3" t="str">
        <f>IF(Списки!B23="","",Списки!B23)</f>
        <v/>
      </c>
      <c r="B27" s="4"/>
      <c r="C27" s="20" t="str">
        <f t="shared" si="0"/>
        <v/>
      </c>
      <c r="D27" s="20" t="str">
        <f>IF(COUNTBLANK(E27:AR27)=40,"",IF(C27&gt;='1'!$G$8,5,IF(C27&gt;='1'!$G$7,4,IF(C27&gt;='1'!$G$6,3,2))))</f>
        <v/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65" hidden="1" x14ac:dyDescent="0.25">
      <c r="A28" s="3" t="str">
        <f>IF(Списки!B24="","",Списки!B24)</f>
        <v/>
      </c>
      <c r="B28" s="4"/>
      <c r="C28" s="20" t="str">
        <f t="shared" si="0"/>
        <v/>
      </c>
      <c r="D28" s="20" t="str">
        <f>IF(COUNTBLANK(E28:AR28)=40,"",IF(C28&gt;='1'!$G$8,5,IF(C28&gt;='1'!$G$7,4,IF(C28&gt;='1'!$G$6,3,2))))</f>
        <v/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65" hidden="1" x14ac:dyDescent="0.25">
      <c r="A29" s="3" t="str">
        <f>IF(Списки!B25="","",Списки!B25)</f>
        <v/>
      </c>
      <c r="B29" s="4"/>
      <c r="C29" s="20" t="str">
        <f t="shared" si="0"/>
        <v/>
      </c>
      <c r="D29" s="20" t="str">
        <f>IF(COUNTBLANK(E29:AR29)=40,"",IF(C29&gt;='1'!$G$8,5,IF(C29&gt;='1'!$G$7,4,IF(C29&gt;='1'!$G$6,3,2))))</f>
        <v/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65" hidden="1" x14ac:dyDescent="0.25">
      <c r="A30" s="3" t="str">
        <f>IF(Списки!B26="","",Списки!B26)</f>
        <v/>
      </c>
      <c r="B30" s="4"/>
      <c r="C30" s="20" t="str">
        <f t="shared" si="0"/>
        <v/>
      </c>
      <c r="D30" s="20" t="str">
        <f>IF(COUNTBLANK(E30:AR30)=40,"",IF(C30&gt;='1'!$G$8,5,IF(C30&gt;='1'!$G$7,4,IF(C30&gt;='1'!$G$6,3,2))))</f>
        <v/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65" hidden="1" x14ac:dyDescent="0.25">
      <c r="A31" s="3" t="str">
        <f>IF(Списки!B27="","",Списки!B27)</f>
        <v/>
      </c>
      <c r="B31" s="4"/>
      <c r="C31" s="20" t="str">
        <f t="shared" si="0"/>
        <v/>
      </c>
      <c r="D31" s="20" t="str">
        <f>IF(COUNTBLANK(E31:AR31)=40,"",IF(C31&gt;='1'!$G$8,5,IF(C31&gt;='1'!$G$7,4,IF(C31&gt;='1'!$G$6,3,2))))</f>
        <v/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65" hidden="1" x14ac:dyDescent="0.25">
      <c r="A32" s="3" t="str">
        <f>IF(Списки!B28="","",Списки!B28)</f>
        <v/>
      </c>
      <c r="B32" s="4"/>
      <c r="C32" s="20" t="str">
        <f t="shared" si="0"/>
        <v/>
      </c>
      <c r="D32" s="20" t="str">
        <f>IF(COUNTBLANK(E32:AR32)=40,"",IF(C32&gt;='1'!$G$8,5,IF(C32&gt;='1'!$G$7,4,IF(C32&gt;='1'!$G$6,3,2))))</f>
        <v/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hidden="1" x14ac:dyDescent="0.25">
      <c r="A33" s="3" t="str">
        <f>IF(Списки!B29="","",Списки!B29)</f>
        <v/>
      </c>
      <c r="B33" s="4"/>
      <c r="C33" s="20" t="str">
        <f t="shared" si="0"/>
        <v/>
      </c>
      <c r="D33" s="20" t="str">
        <f>IF(COUNTBLANK(E33:AR33)=40,"",IF(C33&gt;='1'!$G$8,5,IF(C33&gt;='1'!$G$7,4,IF(C33&gt;='1'!$G$6,3,2))))</f>
        <v/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hidden="1" x14ac:dyDescent="0.25">
      <c r="A34" s="3" t="str">
        <f>IF(Списки!B30="","",Списки!B30)</f>
        <v/>
      </c>
      <c r="B34" s="4"/>
      <c r="C34" s="20" t="str">
        <f t="shared" si="0"/>
        <v/>
      </c>
      <c r="D34" s="20" t="str">
        <f>IF(COUNTBLANK(E34:AR34)=40,"",IF(C34&gt;='1'!$G$8,5,IF(C34&gt;='1'!$G$7,4,IF(C34&gt;='1'!$G$6,3,2))))</f>
        <v/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hidden="1" x14ac:dyDescent="0.25">
      <c r="A35" s="3" t="str">
        <f>IF(Списки!B31="","",Списки!B31)</f>
        <v/>
      </c>
      <c r="B35" s="4"/>
      <c r="C35" s="20" t="str">
        <f t="shared" si="0"/>
        <v/>
      </c>
      <c r="D35" s="20" t="str">
        <f>IF(COUNTBLANK(E35:AR35)=40,"",IF(C35&gt;='1'!$G$8,5,IF(C35&gt;='1'!$G$7,4,IF(C35&gt;='1'!$G$6,3,2))))</f>
        <v/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hidden="1" x14ac:dyDescent="0.25">
      <c r="A36" s="3" t="str">
        <f>IF(Списки!B32="","",Списки!B32)</f>
        <v/>
      </c>
      <c r="B36" s="4"/>
      <c r="C36" s="20" t="str">
        <f t="shared" si="0"/>
        <v/>
      </c>
      <c r="D36" s="20" t="str">
        <f>IF(COUNTBLANK(E36:AR36)=40,"",IF(C36&gt;='1'!$G$8,5,IF(C36&gt;='1'!$G$7,4,IF(C36&gt;='1'!$G$6,3,2))))</f>
        <v/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1:44" hidden="1" x14ac:dyDescent="0.25">
      <c r="A37" s="3" t="str">
        <f>IF(Списки!B33="","",Списки!B33)</f>
        <v/>
      </c>
      <c r="B37" s="4"/>
      <c r="C37" s="20" t="str">
        <f t="shared" si="0"/>
        <v/>
      </c>
      <c r="D37" s="20" t="str">
        <f>IF(COUNTBLANK(E37:AR37)=40,"",IF(C37&gt;='1'!$G$8,5,IF(C37&gt;='1'!$G$7,4,IF(C37&gt;='1'!$G$6,3,2))))</f>
        <v/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1:44" hidden="1" x14ac:dyDescent="0.25">
      <c r="A38" s="3" t="str">
        <f>IF(Списки!B34="","",Списки!B34)</f>
        <v/>
      </c>
      <c r="B38" s="4"/>
      <c r="C38" s="20" t="str">
        <f t="shared" si="0"/>
        <v/>
      </c>
      <c r="D38" s="20" t="str">
        <f>IF(COUNTBLANK(E38:AR38)=40,"",IF(C38&gt;='1'!$G$8,5,IF(C38&gt;='1'!$G$7,4,IF(C38&gt;='1'!$G$6,3,2))))</f>
        <v/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hidden="1" x14ac:dyDescent="0.25">
      <c r="A39" s="3" t="str">
        <f>IF(Списки!B35="","",Списки!B35)</f>
        <v/>
      </c>
      <c r="B39" s="4"/>
      <c r="C39" s="20" t="str">
        <f t="shared" si="0"/>
        <v/>
      </c>
      <c r="D39" s="20" t="str">
        <f>IF(COUNTBLANK(E39:AR39)=40,"",IF(C39&gt;='1'!$G$8,5,IF(C39&gt;='1'!$G$7,4,IF(C39&gt;='1'!$G$6,3,2))))</f>
        <v/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 hidden="1" x14ac:dyDescent="0.25">
      <c r="A40" s="3" t="str">
        <f>IF(Списки!B36="","",Списки!B36)</f>
        <v/>
      </c>
      <c r="B40" s="4"/>
      <c r="C40" s="20" t="str">
        <f t="shared" si="0"/>
        <v/>
      </c>
      <c r="D40" s="20" t="str">
        <f>IF(COUNTBLANK(E40:AR40)=40,"",IF(C40&gt;='1'!$G$8,5,IF(C40&gt;='1'!$G$7,4,IF(C40&gt;='1'!$G$6,3,2))))</f>
        <v/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 hidden="1" x14ac:dyDescent="0.25">
      <c r="A41" s="3" t="str">
        <f>IF(Списки!B37="","",Списки!B37)</f>
        <v/>
      </c>
      <c r="B41" s="4"/>
      <c r="C41" s="20" t="str">
        <f t="shared" si="0"/>
        <v/>
      </c>
      <c r="D41" s="20" t="str">
        <f>IF(COUNTBLANK(E41:AR41)=40,"",IF(C41&gt;='1'!$G$8,5,IF(C41&gt;='1'!$G$7,4,IF(C41&gt;='1'!$G$6,3,2))))</f>
        <v/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1:44" hidden="1" x14ac:dyDescent="0.25">
      <c r="A42" s="3" t="str">
        <f>IF(Списки!B38="","",Списки!B38)</f>
        <v/>
      </c>
      <c r="B42" s="4"/>
      <c r="C42" s="20" t="str">
        <f t="shared" si="0"/>
        <v/>
      </c>
      <c r="D42" s="20" t="str">
        <f>IF(COUNTBLANK(E42:AR42)=40,"",IF(C42&gt;='1'!$G$8,5,IF(C42&gt;='1'!$G$7,4,IF(C42&gt;='1'!$G$6,3,2))))</f>
        <v/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1:44" hidden="1" x14ac:dyDescent="0.25">
      <c r="A43" s="3" t="str">
        <f>IF(Списки!B39="","",Списки!B39)</f>
        <v/>
      </c>
      <c r="B43" s="4"/>
      <c r="C43" s="20" t="str">
        <f t="shared" si="0"/>
        <v/>
      </c>
      <c r="D43" s="20" t="str">
        <f>IF(COUNTBLANK(E43:AR43)=40,"",IF(C43&gt;='1'!$G$8,5,IF(C43&gt;='1'!$G$7,4,IF(C43&gt;='1'!$G$6,3,2))))</f>
        <v/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1:44" hidden="1" x14ac:dyDescent="0.25">
      <c r="A44" s="3" t="str">
        <f>IF(Списки!B40="","",Списки!B40)</f>
        <v/>
      </c>
      <c r="B44" s="4"/>
      <c r="C44" s="20" t="str">
        <f t="shared" si="0"/>
        <v/>
      </c>
      <c r="D44" s="20" t="str">
        <f>IF(COUNTBLANK(E44:AR44)=40,"",IF(C44&gt;='1'!$G$8,5,IF(C44&gt;='1'!$G$7,4,IF(C44&gt;='1'!$G$6,3,2))))</f>
        <v/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1:44" hidden="1" x14ac:dyDescent="0.25">
      <c r="A45" s="3" t="str">
        <f>IF(Списки!B41="","",Списки!B41)</f>
        <v/>
      </c>
      <c r="B45" s="4"/>
      <c r="C45" s="20" t="str">
        <f t="shared" si="0"/>
        <v/>
      </c>
      <c r="D45" s="20" t="str">
        <f>IF(COUNTBLANK(E45:AR45)=40,"",IF(C45&gt;='1'!$G$8,5,IF(C45&gt;='1'!$G$7,4,IF(C45&gt;='1'!$G$6,3,2))))</f>
        <v/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1:44" hidden="1" x14ac:dyDescent="0.25">
      <c r="A46" s="3" t="e">
        <f>IF(Списки!#REF!="","",Списки!#REF!)</f>
        <v>#REF!</v>
      </c>
      <c r="B46" s="4"/>
      <c r="C46" s="20"/>
      <c r="D46" s="20"/>
      <c r="E46" s="37"/>
      <c r="F46" s="37"/>
      <c r="G46" s="37"/>
      <c r="H46" s="37"/>
      <c r="I46" s="37"/>
      <c r="J46" s="38"/>
      <c r="K46" s="37"/>
      <c r="L46" s="37"/>
      <c r="M46" s="38"/>
      <c r="N46" s="37"/>
      <c r="O46" s="37"/>
      <c r="P46" s="37"/>
      <c r="Q46" s="37"/>
      <c r="R46" s="37"/>
      <c r="S46" s="38"/>
      <c r="T46" s="37"/>
      <c r="U46" s="37"/>
      <c r="V46" s="37"/>
      <c r="W46" s="38"/>
      <c r="X46" s="2"/>
      <c r="Y46" s="2"/>
      <c r="Z46" s="38"/>
      <c r="AA46" s="39"/>
      <c r="AB46" s="38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</row>
    <row r="47" spans="1:44" hidden="1" x14ac:dyDescent="0.25">
      <c r="A47" s="3" t="e">
        <f>IF(Списки!#REF!="","",Списки!#REF!)</f>
        <v>#REF!</v>
      </c>
      <c r="B47" s="4"/>
      <c r="C47" s="20"/>
      <c r="D47" s="20"/>
      <c r="E47" s="37"/>
      <c r="F47" s="37"/>
      <c r="G47" s="37"/>
      <c r="H47" s="37"/>
      <c r="I47" s="37"/>
      <c r="J47" s="38"/>
      <c r="K47" s="37"/>
      <c r="L47" s="37"/>
      <c r="M47" s="38"/>
      <c r="N47" s="37"/>
      <c r="O47" s="37"/>
      <c r="P47" s="37"/>
      <c r="Q47" s="37"/>
      <c r="R47" s="37"/>
      <c r="S47" s="38"/>
      <c r="T47" s="37"/>
      <c r="U47" s="37"/>
      <c r="V47" s="37"/>
      <c r="W47" s="38"/>
      <c r="X47" s="2"/>
      <c r="Y47" s="2"/>
      <c r="Z47" s="38"/>
      <c r="AA47" s="39"/>
      <c r="AB47" s="38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</row>
    <row r="48" spans="1:44" hidden="1" x14ac:dyDescent="0.25">
      <c r="A48" s="3" t="e">
        <f>IF(Списки!#REF!="","",Списки!#REF!)</f>
        <v>#REF!</v>
      </c>
      <c r="B48" s="4"/>
      <c r="C48" s="20"/>
      <c r="D48" s="20"/>
      <c r="E48" s="37"/>
      <c r="F48" s="37"/>
      <c r="G48" s="37"/>
      <c r="H48" s="37"/>
      <c r="I48" s="37"/>
      <c r="J48" s="38"/>
      <c r="K48" s="37"/>
      <c r="L48" s="37"/>
      <c r="M48" s="38"/>
      <c r="N48" s="37"/>
      <c r="O48" s="37"/>
      <c r="P48" s="37"/>
      <c r="Q48" s="37"/>
      <c r="R48" s="37"/>
      <c r="S48" s="38"/>
      <c r="T48" s="37"/>
      <c r="U48" s="37"/>
      <c r="V48" s="37"/>
      <c r="W48" s="38"/>
      <c r="X48" s="2"/>
      <c r="Y48" s="2"/>
      <c r="Z48" s="38"/>
      <c r="AA48" s="39"/>
      <c r="AB48" s="38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</row>
    <row r="49" spans="1:44" hidden="1" x14ac:dyDescent="0.25">
      <c r="A49" s="3" t="e">
        <f>IF(Списки!#REF!="","",Списки!#REF!)</f>
        <v>#REF!</v>
      </c>
      <c r="B49" s="4"/>
      <c r="C49" s="20"/>
      <c r="D49" s="20"/>
      <c r="E49" s="37"/>
      <c r="F49" s="37"/>
      <c r="G49" s="37"/>
      <c r="H49" s="37"/>
      <c r="I49" s="37"/>
      <c r="J49" s="38"/>
      <c r="K49" s="37"/>
      <c r="L49" s="37"/>
      <c r="M49" s="38"/>
      <c r="N49" s="37"/>
      <c r="O49" s="37"/>
      <c r="P49" s="37"/>
      <c r="Q49" s="37"/>
      <c r="R49" s="37"/>
      <c r="S49" s="38"/>
      <c r="T49" s="37"/>
      <c r="U49" s="37"/>
      <c r="V49" s="37"/>
      <c r="W49" s="38"/>
      <c r="X49" s="2"/>
      <c r="Y49" s="2"/>
      <c r="Z49" s="38"/>
      <c r="AA49" s="39"/>
      <c r="AB49" s="38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</row>
    <row r="50" spans="1:44" hidden="1" x14ac:dyDescent="0.25">
      <c r="A50" s="3" t="e">
        <f>IF(Списки!#REF!="","",Списки!#REF!)</f>
        <v>#REF!</v>
      </c>
      <c r="B50" s="4"/>
      <c r="C50" s="20"/>
      <c r="D50" s="20"/>
      <c r="E50" s="37"/>
      <c r="F50" s="37"/>
      <c r="G50" s="37"/>
      <c r="H50" s="37"/>
      <c r="I50" s="37"/>
      <c r="J50" s="38"/>
      <c r="K50" s="37"/>
      <c r="L50" s="37"/>
      <c r="M50" s="38"/>
      <c r="N50" s="37"/>
      <c r="O50" s="37"/>
      <c r="P50" s="37"/>
      <c r="Q50" s="37"/>
      <c r="R50" s="37"/>
      <c r="S50" s="38"/>
      <c r="T50" s="37"/>
      <c r="U50" s="37"/>
      <c r="V50" s="37"/>
      <c r="W50" s="38"/>
      <c r="X50" s="2"/>
      <c r="Y50" s="2"/>
      <c r="Z50" s="38"/>
      <c r="AA50" s="39"/>
      <c r="AB50" s="38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</row>
    <row r="51" spans="1:44" hidden="1" x14ac:dyDescent="0.25">
      <c r="A51" s="3" t="e">
        <f>IF(Списки!#REF!="","",Списки!#REF!)</f>
        <v>#REF!</v>
      </c>
      <c r="B51" s="4"/>
      <c r="C51" s="20"/>
      <c r="D51" s="20"/>
      <c r="E51" s="37"/>
      <c r="F51" s="37"/>
      <c r="G51" s="37"/>
      <c r="H51" s="37"/>
      <c r="I51" s="37"/>
      <c r="J51" s="38"/>
      <c r="K51" s="37"/>
      <c r="L51" s="37"/>
      <c r="M51" s="38"/>
      <c r="N51" s="37"/>
      <c r="O51" s="37"/>
      <c r="P51" s="37"/>
      <c r="Q51" s="37"/>
      <c r="R51" s="37"/>
      <c r="S51" s="38"/>
      <c r="T51" s="37"/>
      <c r="U51" s="37"/>
      <c r="V51" s="37"/>
      <c r="W51" s="38"/>
      <c r="X51" s="2"/>
      <c r="Y51" s="2"/>
      <c r="Z51" s="38"/>
      <c r="AA51" s="39"/>
      <c r="AB51" s="38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</row>
    <row r="52" spans="1:44" hidden="1" x14ac:dyDescent="0.25">
      <c r="A52" s="3" t="e">
        <f>IF(Списки!#REF!="","",Списки!#REF!)</f>
        <v>#REF!</v>
      </c>
      <c r="B52" s="4"/>
      <c r="C52" s="20"/>
      <c r="D52" s="20"/>
      <c r="E52" s="37"/>
      <c r="F52" s="37"/>
      <c r="G52" s="37"/>
      <c r="H52" s="37"/>
      <c r="I52" s="37"/>
      <c r="J52" s="38"/>
      <c r="K52" s="37"/>
      <c r="L52" s="37"/>
      <c r="M52" s="38"/>
      <c r="N52" s="37"/>
      <c r="O52" s="37"/>
      <c r="P52" s="37"/>
      <c r="Q52" s="37"/>
      <c r="R52" s="37"/>
      <c r="S52" s="38"/>
      <c r="T52" s="37"/>
      <c r="U52" s="37"/>
      <c r="V52" s="37"/>
      <c r="W52" s="38"/>
      <c r="X52" s="2"/>
      <c r="Y52" s="2"/>
      <c r="Z52" s="38"/>
      <c r="AA52" s="39"/>
      <c r="AB52" s="38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</row>
    <row r="53" spans="1:44" hidden="1" x14ac:dyDescent="0.25">
      <c r="A53" s="3" t="e">
        <f>IF(Списки!#REF!="","",Списки!#REF!)</f>
        <v>#REF!</v>
      </c>
      <c r="B53" s="4"/>
      <c r="C53" s="20"/>
      <c r="D53" s="20"/>
      <c r="E53" s="37"/>
      <c r="F53" s="37"/>
      <c r="G53" s="37"/>
      <c r="H53" s="37"/>
      <c r="I53" s="37"/>
      <c r="J53" s="38"/>
      <c r="K53" s="37"/>
      <c r="L53" s="37"/>
      <c r="M53" s="38"/>
      <c r="N53" s="37"/>
      <c r="O53" s="37"/>
      <c r="P53" s="37"/>
      <c r="Q53" s="37"/>
      <c r="R53" s="37"/>
      <c r="S53" s="38"/>
      <c r="T53" s="37"/>
      <c r="U53" s="37"/>
      <c r="V53" s="37"/>
      <c r="W53" s="38"/>
      <c r="X53" s="2"/>
      <c r="Y53" s="2"/>
      <c r="Z53" s="38"/>
      <c r="AA53" s="39"/>
      <c r="AB53" s="38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hidden="1" x14ac:dyDescent="0.25">
      <c r="A54" s="3" t="e">
        <f>IF(Списки!#REF!="","",Списки!#REF!)</f>
        <v>#REF!</v>
      </c>
      <c r="B54" s="4"/>
      <c r="C54" s="20"/>
      <c r="D54" s="20"/>
      <c r="E54" s="37"/>
      <c r="F54" s="37"/>
      <c r="G54" s="37"/>
      <c r="H54" s="37"/>
      <c r="I54" s="37"/>
      <c r="J54" s="38"/>
      <c r="K54" s="37"/>
      <c r="L54" s="37"/>
      <c r="M54" s="38"/>
      <c r="N54" s="37"/>
      <c r="O54" s="37"/>
      <c r="P54" s="37"/>
      <c r="Q54" s="37"/>
      <c r="R54" s="37"/>
      <c r="S54" s="38"/>
      <c r="T54" s="37"/>
      <c r="U54" s="37"/>
      <c r="V54" s="37"/>
      <c r="W54" s="38"/>
      <c r="X54" s="2"/>
      <c r="Y54" s="2"/>
      <c r="Z54" s="38"/>
      <c r="AA54" s="39"/>
      <c r="AB54" s="38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</row>
    <row r="55" spans="1:44" hidden="1" x14ac:dyDescent="0.25">
      <c r="A55" s="3" t="e">
        <f>IF(Списки!#REF!="","",Списки!#REF!)</f>
        <v>#REF!</v>
      </c>
      <c r="B55" s="4"/>
      <c r="C55" s="20"/>
      <c r="D55" s="20"/>
      <c r="E55" s="37"/>
      <c r="F55" s="37"/>
      <c r="G55" s="37"/>
      <c r="H55" s="37"/>
      <c r="I55" s="37"/>
      <c r="J55" s="38"/>
      <c r="K55" s="37"/>
      <c r="L55" s="37"/>
      <c r="M55" s="38"/>
      <c r="N55" s="37"/>
      <c r="O55" s="37"/>
      <c r="P55" s="37"/>
      <c r="Q55" s="37"/>
      <c r="R55" s="37"/>
      <c r="S55" s="38"/>
      <c r="T55" s="37"/>
      <c r="U55" s="37"/>
      <c r="V55" s="37"/>
      <c r="W55" s="38"/>
      <c r="X55" s="2"/>
      <c r="Y55" s="2"/>
      <c r="Z55" s="38"/>
      <c r="AA55" s="39"/>
      <c r="AB55" s="38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</row>
    <row r="56" spans="1:44" hidden="1" x14ac:dyDescent="0.25">
      <c r="A56" s="3" t="e">
        <f>IF(Списки!#REF!="","",Списки!#REF!)</f>
        <v>#REF!</v>
      </c>
      <c r="B56" s="4"/>
      <c r="C56" s="20"/>
      <c r="D56" s="20"/>
      <c r="E56" s="37"/>
      <c r="F56" s="37"/>
      <c r="G56" s="37"/>
      <c r="H56" s="37"/>
      <c r="I56" s="37"/>
      <c r="J56" s="38"/>
      <c r="K56" s="37"/>
      <c r="L56" s="37"/>
      <c r="M56" s="38"/>
      <c r="N56" s="37"/>
      <c r="O56" s="37"/>
      <c r="P56" s="37"/>
      <c r="Q56" s="37"/>
      <c r="R56" s="37"/>
      <c r="S56" s="38"/>
      <c r="T56" s="37"/>
      <c r="U56" s="37"/>
      <c r="V56" s="37"/>
      <c r="W56" s="38"/>
      <c r="X56" s="2"/>
      <c r="Y56" s="2"/>
      <c r="Z56" s="38"/>
      <c r="AA56" s="39"/>
      <c r="AB56" s="38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</row>
    <row r="57" spans="1:44" hidden="1" x14ac:dyDescent="0.25">
      <c r="A57" s="3" t="e">
        <f>IF(Списки!#REF!="","",Списки!#REF!)</f>
        <v>#REF!</v>
      </c>
      <c r="B57" s="4"/>
      <c r="C57" s="20"/>
      <c r="D57" s="20"/>
      <c r="E57" s="37"/>
      <c r="F57" s="37"/>
      <c r="G57" s="37"/>
      <c r="H57" s="37"/>
      <c r="I57" s="37"/>
      <c r="J57" s="38"/>
      <c r="K57" s="37"/>
      <c r="L57" s="37"/>
      <c r="M57" s="38"/>
      <c r="N57" s="37"/>
      <c r="O57" s="37"/>
      <c r="P57" s="37"/>
      <c r="Q57" s="37"/>
      <c r="R57" s="37"/>
      <c r="S57" s="38"/>
      <c r="T57" s="37"/>
      <c r="U57" s="37"/>
      <c r="V57" s="37"/>
      <c r="W57" s="38"/>
      <c r="X57" s="2"/>
      <c r="Y57" s="2"/>
      <c r="Z57" s="38"/>
      <c r="AA57" s="39"/>
      <c r="AB57" s="38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</row>
    <row r="58" spans="1:44" hidden="1" x14ac:dyDescent="0.25">
      <c r="A58" s="3" t="e">
        <f>IF(Списки!#REF!="","",Списки!#REF!)</f>
        <v>#REF!</v>
      </c>
      <c r="B58" s="4"/>
      <c r="C58" s="20"/>
      <c r="D58" s="20"/>
      <c r="E58" s="37"/>
      <c r="F58" s="37"/>
      <c r="G58" s="37"/>
      <c r="H58" s="37"/>
      <c r="I58" s="37"/>
      <c r="J58" s="38"/>
      <c r="K58" s="37"/>
      <c r="L58" s="37"/>
      <c r="M58" s="38"/>
      <c r="N58" s="37"/>
      <c r="O58" s="37"/>
      <c r="P58" s="37"/>
      <c r="Q58" s="37"/>
      <c r="R58" s="37"/>
      <c r="S58" s="38"/>
      <c r="T58" s="37"/>
      <c r="U58" s="37"/>
      <c r="V58" s="37"/>
      <c r="W58" s="38"/>
      <c r="X58" s="2"/>
      <c r="Y58" s="2"/>
      <c r="Z58" s="38"/>
      <c r="AA58" s="39"/>
      <c r="AB58" s="38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</row>
    <row r="59" spans="1:44" hidden="1" x14ac:dyDescent="0.25">
      <c r="A59" s="3" t="e">
        <f>IF(Списки!#REF!="","",Списки!#REF!)</f>
        <v>#REF!</v>
      </c>
      <c r="B59" s="4"/>
      <c r="C59" s="20"/>
      <c r="D59" s="20"/>
      <c r="E59" s="37"/>
      <c r="F59" s="37"/>
      <c r="G59" s="37"/>
      <c r="H59" s="37"/>
      <c r="I59" s="37"/>
      <c r="J59" s="38"/>
      <c r="K59" s="37"/>
      <c r="L59" s="37"/>
      <c r="M59" s="38"/>
      <c r="N59" s="37"/>
      <c r="O59" s="37"/>
      <c r="P59" s="37"/>
      <c r="Q59" s="37"/>
      <c r="R59" s="37"/>
      <c r="S59" s="38"/>
      <c r="T59" s="37"/>
      <c r="U59" s="37"/>
      <c r="V59" s="37"/>
      <c r="W59" s="38"/>
      <c r="X59" s="2"/>
      <c r="Y59" s="2"/>
      <c r="Z59" s="38"/>
      <c r="AA59" s="39"/>
      <c r="AB59" s="38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</row>
    <row r="60" spans="1:44" hidden="1" x14ac:dyDescent="0.25">
      <c r="A60" s="3" t="e">
        <f>IF(Списки!#REF!="","",Списки!#REF!)</f>
        <v>#REF!</v>
      </c>
      <c r="B60" s="4"/>
      <c r="C60" s="20"/>
      <c r="D60" s="20"/>
      <c r="E60" s="37"/>
      <c r="F60" s="37"/>
      <c r="G60" s="37"/>
      <c r="H60" s="37"/>
      <c r="I60" s="37"/>
      <c r="J60" s="38"/>
      <c r="K60" s="37"/>
      <c r="L60" s="37"/>
      <c r="M60" s="38"/>
      <c r="N60" s="37"/>
      <c r="O60" s="37"/>
      <c r="P60" s="37"/>
      <c r="Q60" s="37"/>
      <c r="R60" s="37"/>
      <c r="S60" s="38"/>
      <c r="T60" s="37"/>
      <c r="U60" s="37"/>
      <c r="V60" s="37"/>
      <c r="W60" s="38"/>
      <c r="X60" s="2"/>
      <c r="Y60" s="2"/>
      <c r="Z60" s="38"/>
      <c r="AA60" s="39"/>
      <c r="AB60" s="38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</row>
    <row r="61" spans="1:44" hidden="1" x14ac:dyDescent="0.25">
      <c r="A61" s="3" t="e">
        <f>IF(Списки!#REF!="","",Списки!#REF!)</f>
        <v>#REF!</v>
      </c>
      <c r="B61" s="4"/>
      <c r="C61" s="20"/>
      <c r="D61" s="20"/>
      <c r="E61" s="37"/>
      <c r="F61" s="37"/>
      <c r="G61" s="37"/>
      <c r="H61" s="37"/>
      <c r="I61" s="37"/>
      <c r="J61" s="38"/>
      <c r="K61" s="37"/>
      <c r="L61" s="37"/>
      <c r="M61" s="38"/>
      <c r="N61" s="37"/>
      <c r="O61" s="37"/>
      <c r="P61" s="37"/>
      <c r="Q61" s="37"/>
      <c r="R61" s="37"/>
      <c r="S61" s="38"/>
      <c r="T61" s="37"/>
      <c r="U61" s="37"/>
      <c r="V61" s="37"/>
      <c r="W61" s="38"/>
      <c r="X61" s="2"/>
      <c r="Y61" s="2"/>
      <c r="Z61" s="38"/>
      <c r="AA61" s="39"/>
      <c r="AB61" s="38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</row>
    <row r="62" spans="1:44" hidden="1" x14ac:dyDescent="0.25">
      <c r="A62" s="3" t="e">
        <f>IF(Списки!#REF!="","",Списки!#REF!)</f>
        <v>#REF!</v>
      </c>
      <c r="B62" s="4"/>
      <c r="C62" s="20"/>
      <c r="D62" s="20"/>
      <c r="E62" s="37"/>
      <c r="F62" s="37"/>
      <c r="G62" s="37"/>
      <c r="H62" s="37"/>
      <c r="I62" s="37"/>
      <c r="J62" s="38"/>
      <c r="K62" s="37"/>
      <c r="L62" s="37"/>
      <c r="M62" s="38"/>
      <c r="N62" s="37"/>
      <c r="O62" s="37"/>
      <c r="P62" s="37"/>
      <c r="Q62" s="37"/>
      <c r="R62" s="37"/>
      <c r="S62" s="38"/>
      <c r="T62" s="37"/>
      <c r="U62" s="37"/>
      <c r="V62" s="37"/>
      <c r="W62" s="38"/>
      <c r="X62" s="2"/>
      <c r="Y62" s="2"/>
      <c r="Z62" s="38"/>
      <c r="AA62" s="39"/>
      <c r="AB62" s="38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</row>
    <row r="63" spans="1:44" hidden="1" x14ac:dyDescent="0.25">
      <c r="A63" s="3" t="e">
        <f>IF(Списки!#REF!="","",Списки!#REF!)</f>
        <v>#REF!</v>
      </c>
      <c r="B63" s="4"/>
      <c r="C63" s="20"/>
      <c r="D63" s="20"/>
      <c r="E63" s="37"/>
      <c r="F63" s="37"/>
      <c r="G63" s="37"/>
      <c r="H63" s="37"/>
      <c r="I63" s="37"/>
      <c r="J63" s="38"/>
      <c r="K63" s="37"/>
      <c r="L63" s="37"/>
      <c r="M63" s="38"/>
      <c r="N63" s="37"/>
      <c r="O63" s="37"/>
      <c r="P63" s="37"/>
      <c r="Q63" s="37"/>
      <c r="R63" s="37"/>
      <c r="S63" s="38"/>
      <c r="T63" s="37"/>
      <c r="U63" s="37"/>
      <c r="V63" s="37"/>
      <c r="W63" s="38"/>
      <c r="X63" s="2"/>
      <c r="Y63" s="2"/>
      <c r="Z63" s="38"/>
      <c r="AA63" s="39"/>
      <c r="AB63" s="38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</row>
    <row r="64" spans="1:44" hidden="1" x14ac:dyDescent="0.25">
      <c r="A64" s="3" t="e">
        <f>IF(Списки!#REF!="","",Списки!#REF!)</f>
        <v>#REF!</v>
      </c>
      <c r="B64" s="4"/>
      <c r="C64" s="20"/>
      <c r="D64" s="20"/>
      <c r="E64" s="37"/>
      <c r="F64" s="37"/>
      <c r="G64" s="37"/>
      <c r="H64" s="37"/>
      <c r="I64" s="37"/>
      <c r="J64" s="38"/>
      <c r="K64" s="37"/>
      <c r="L64" s="37"/>
      <c r="M64" s="38"/>
      <c r="N64" s="37"/>
      <c r="O64" s="37"/>
      <c r="P64" s="37"/>
      <c r="Q64" s="37"/>
      <c r="R64" s="37"/>
      <c r="S64" s="38"/>
      <c r="T64" s="37"/>
      <c r="U64" s="37"/>
      <c r="V64" s="37"/>
      <c r="W64" s="38"/>
      <c r="X64" s="2"/>
      <c r="Y64" s="2"/>
      <c r="Z64" s="38"/>
      <c r="AA64" s="39"/>
      <c r="AB64" s="38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idden="1" x14ac:dyDescent="0.25">
      <c r="A65" s="3" t="e">
        <f>IF(Списки!#REF!="","",Списки!#REF!)</f>
        <v>#REF!</v>
      </c>
      <c r="B65" s="4"/>
      <c r="C65" s="20"/>
      <c r="D65" s="20"/>
      <c r="E65" s="37"/>
      <c r="F65" s="37"/>
      <c r="G65" s="37"/>
      <c r="H65" s="37"/>
      <c r="I65" s="37"/>
      <c r="J65" s="38"/>
      <c r="K65" s="37"/>
      <c r="L65" s="37"/>
      <c r="M65" s="38"/>
      <c r="N65" s="37"/>
      <c r="O65" s="37"/>
      <c r="P65" s="37"/>
      <c r="Q65" s="37"/>
      <c r="R65" s="37"/>
      <c r="S65" s="38"/>
      <c r="T65" s="37"/>
      <c r="U65" s="37"/>
      <c r="V65" s="37"/>
      <c r="W65" s="38"/>
      <c r="X65" s="2"/>
      <c r="Y65" s="2"/>
      <c r="Z65" s="38"/>
      <c r="AA65" s="39"/>
      <c r="AB65" s="38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1:44" x14ac:dyDescent="0.25">
      <c r="B66" s="4" t="s">
        <v>10</v>
      </c>
      <c r="C66" s="19">
        <f>IF(COUNTBLANK(C6:C45)=40,"",ROUND(AVERAGE(C6:C45),0))</f>
        <v>19</v>
      </c>
      <c r="D66" s="20">
        <f>IF(C66="","",IF(C66&gt;=31,5,IF(C66&gt;=20,4,IF(C66&gt;=10,3,2))))</f>
        <v>3</v>
      </c>
      <c r="E66" s="41">
        <f>IF(COUNTBLANK(E6:E45)=40,"",COUNTIF(E6:E45,0))</f>
        <v>1</v>
      </c>
      <c r="F66" s="41">
        <f>IF(COUNTBLANK(F6:F45)=40,"",COUNTIF(F6:F45,0))</f>
        <v>0</v>
      </c>
      <c r="G66" s="41">
        <f t="shared" ref="G66:AR66" si="6">IF(COUNTBLANK(G6:G45)=40,"",COUNTIF(G6:G45,0))</f>
        <v>1</v>
      </c>
      <c r="H66" s="41">
        <f t="shared" si="6"/>
        <v>0</v>
      </c>
      <c r="I66" s="41">
        <f t="shared" si="6"/>
        <v>0</v>
      </c>
      <c r="J66" s="41">
        <f t="shared" si="6"/>
        <v>0</v>
      </c>
      <c r="K66" s="41">
        <f t="shared" si="6"/>
        <v>0</v>
      </c>
      <c r="L66" s="41">
        <f t="shared" si="6"/>
        <v>0</v>
      </c>
      <c r="M66" s="41">
        <f t="shared" si="6"/>
        <v>0</v>
      </c>
      <c r="N66" s="41">
        <f t="shared" si="6"/>
        <v>0</v>
      </c>
      <c r="O66" s="41">
        <f t="shared" si="6"/>
        <v>1</v>
      </c>
      <c r="P66" s="41">
        <f t="shared" si="6"/>
        <v>1</v>
      </c>
      <c r="Q66" s="41">
        <f t="shared" si="6"/>
        <v>1</v>
      </c>
      <c r="R66" s="41">
        <f t="shared" si="6"/>
        <v>0</v>
      </c>
      <c r="S66" s="41">
        <f t="shared" si="6"/>
        <v>0</v>
      </c>
      <c r="T66" s="41">
        <f t="shared" si="6"/>
        <v>0</v>
      </c>
      <c r="U66" s="41">
        <f t="shared" si="6"/>
        <v>0</v>
      </c>
      <c r="V66" s="41">
        <f t="shared" si="6"/>
        <v>0</v>
      </c>
      <c r="W66" s="41">
        <f t="shared" si="6"/>
        <v>2</v>
      </c>
      <c r="X66" s="41">
        <f t="shared" si="6"/>
        <v>2</v>
      </c>
      <c r="Y66" s="41" t="str">
        <f t="shared" si="6"/>
        <v/>
      </c>
      <c r="Z66" s="41" t="str">
        <f t="shared" si="6"/>
        <v/>
      </c>
      <c r="AA66" s="41" t="str">
        <f t="shared" si="6"/>
        <v/>
      </c>
      <c r="AB66" s="41" t="str">
        <f t="shared" si="6"/>
        <v/>
      </c>
      <c r="AC66" s="41" t="str">
        <f t="shared" si="6"/>
        <v/>
      </c>
      <c r="AD66" s="41" t="str">
        <f t="shared" si="6"/>
        <v/>
      </c>
      <c r="AE66" s="41" t="str">
        <f t="shared" si="6"/>
        <v/>
      </c>
      <c r="AF66" s="41" t="str">
        <f t="shared" si="6"/>
        <v/>
      </c>
      <c r="AG66" s="41" t="str">
        <f t="shared" si="6"/>
        <v/>
      </c>
      <c r="AH66" s="41" t="str">
        <f t="shared" si="6"/>
        <v/>
      </c>
      <c r="AI66" s="41" t="str">
        <f t="shared" si="6"/>
        <v/>
      </c>
      <c r="AJ66" s="41" t="str">
        <f t="shared" si="6"/>
        <v/>
      </c>
      <c r="AK66" s="41" t="str">
        <f t="shared" si="6"/>
        <v/>
      </c>
      <c r="AL66" s="41" t="str">
        <f t="shared" si="6"/>
        <v/>
      </c>
      <c r="AM66" s="41" t="str">
        <f t="shared" si="6"/>
        <v/>
      </c>
      <c r="AN66" s="41" t="str">
        <f t="shared" si="6"/>
        <v/>
      </c>
      <c r="AO66" s="41" t="str">
        <f t="shared" si="6"/>
        <v/>
      </c>
      <c r="AP66" s="41" t="str">
        <f t="shared" si="6"/>
        <v/>
      </c>
      <c r="AQ66" s="41" t="str">
        <f t="shared" si="6"/>
        <v/>
      </c>
      <c r="AR66" s="41" t="str">
        <f t="shared" si="6"/>
        <v/>
      </c>
    </row>
    <row r="67" spans="1:44" ht="15" customHeight="1" x14ac:dyDescent="0.25">
      <c r="C67" s="69"/>
      <c r="D67" s="69"/>
      <c r="E67" s="69" t="str">
        <f>IF(Списки!$I$11="","",Списки!$I$11)</f>
        <v>Социальная структура общества</v>
      </c>
      <c r="F67" s="69" t="str">
        <f>IF(Списки!$I$12="","",Списки!$I$12)</f>
        <v>Социальная структура общества</v>
      </c>
      <c r="G67" s="69" t="str">
        <f>IF(Списки!$I$13="","",Списки!$I$13)</f>
        <v>Социальная сфера (задание на анализ двух суждений)</v>
      </c>
      <c r="H67" s="69" t="str">
        <f>IF(Списки!$I$14="","",Списки!$I$14)</f>
        <v>Экономика, ее роль в жизни общества</v>
      </c>
      <c r="I67" s="69" t="str">
        <f>IF(Списки!$I$15="","",Списки!$I$15)</f>
        <v>Экономика (задание на анализ двух суждений)</v>
      </c>
      <c r="J67" s="69" t="str">
        <f>IF(Списки!$I$16="","",Списки!$I$16)</f>
        <v>Производство, производительность труда</v>
      </c>
      <c r="K67" s="69" t="str">
        <f>IF(Списки!$I$17="","",Списки!$I$17)</f>
        <v>Экономика (задание на анализ двух суждений)</v>
      </c>
      <c r="L67" s="69" t="str">
        <f>IF(Списки!$I$18="","",Списки!$I$18)</f>
        <v>Предпринимательство</v>
      </c>
      <c r="M67" s="69" t="str">
        <f>IF(Списки!$I$19="","",Списки!$I$19)</f>
        <v>Социальная структура общества</v>
      </c>
      <c r="N67" s="69" t="str">
        <f>IF(Списки!$I$20="","",Списки!$I$20)</f>
        <v>Производство, производительность труда</v>
      </c>
      <c r="O67" s="69" t="str">
        <f>IF(Списки!$I$21="","",Списки!$I$21)</f>
        <v>Основные понятия социальной и экономической сферы общественной жизни</v>
      </c>
      <c r="P67" s="69" t="str">
        <f>IF(Списки!$I$22="","",Списки!$I$22)</f>
        <v>Основные понятия социальной и экономической сферы общественной жизни</v>
      </c>
      <c r="Q67" s="69" t="str">
        <f>IF(Списки!$I$23="","",Списки!$I$23)</f>
        <v>Основные понятия социальной и экономической сферы общественной жизни</v>
      </c>
      <c r="R67" s="69" t="str">
        <f>IF(Списки!$I$24="","",Списки!$I$24)</f>
        <v>Основные понятия социальной и экономической сферы общественной жизни</v>
      </c>
      <c r="S67" s="69" t="str">
        <f>IF(Списки!$I$25="","",Списки!$I$25)</f>
        <v>Основные понятия социальной и экономической сферы общественной жизни</v>
      </c>
      <c r="T67" s="69" t="str">
        <f>IF(Списки!$I$26="","",Списки!$I$26)</f>
        <v>Анализ результатов социологического опроса</v>
      </c>
      <c r="U67" s="69" t="str">
        <f>IF(Списки!$I$27="","",Списки!$I$27)</f>
        <v>Определение терминов и понятий, соответствующих предлагаемому контексту</v>
      </c>
      <c r="V67" s="69" t="str">
        <f>IF(Списки!$I$28="","",Списки!$I$28)</f>
        <v>Основные тенденции безработицы, межнациональных отношений</v>
      </c>
      <c r="W67" s="69" t="str">
        <f>IF(Списки!$I$29="","",Списки!$I$29)</f>
        <v>Основные понятия социальной и экономической сферы общественной жизни</v>
      </c>
      <c r="X67" s="69" t="str">
        <f>IF(Списки!$I$30="","",Списки!$I$30)</f>
        <v>Применять социально-экономические и гуманитарные знания в процессе решения познавательных задач по актуальным социальным проблемам</v>
      </c>
      <c r="Y67" s="69" t="str">
        <f>IF(Списки!$I$31="","",Списки!$I$31)</f>
        <v/>
      </c>
      <c r="Z67" s="69" t="str">
        <f>IF(Списки!$I$32="","",Списки!$I$32)</f>
        <v/>
      </c>
      <c r="AA67" s="69" t="str">
        <f>IF(Списки!$I$33="","",Списки!$I$33)</f>
        <v/>
      </c>
      <c r="AB67" s="69" t="str">
        <f>IF(Списки!$I$34="","",Списки!$I$34)</f>
        <v/>
      </c>
      <c r="AC67" s="69" t="str">
        <f>IF(Списки!$I$35="","",Списки!$I$35)</f>
        <v/>
      </c>
      <c r="AD67" s="69" t="str">
        <f>IF(Списки!$I$36="","",Списки!$I$36)</f>
        <v/>
      </c>
      <c r="AE67" s="69" t="str">
        <f>IF(Списки!$I$37="","",Списки!$I$37)</f>
        <v/>
      </c>
      <c r="AF67" s="69" t="str">
        <f>IF(Списки!$I$38="","",Списки!$I$38)</f>
        <v/>
      </c>
      <c r="AG67" s="69" t="str">
        <f>IF(Списки!$I$39="","",Списки!$I$39)</f>
        <v/>
      </c>
      <c r="AH67" s="69" t="str">
        <f>IF(Списки!$I$40="","",Списки!$I$40)</f>
        <v/>
      </c>
      <c r="AI67" s="69" t="str">
        <f>IF(Списки!$I$41="","",Списки!$I$41)</f>
        <v/>
      </c>
      <c r="AJ67" s="69" t="str">
        <f>IF(Списки!$I$42="","",Списки!$I$42)</f>
        <v/>
      </c>
      <c r="AK67" s="69" t="str">
        <f>IF(Списки!$I$43="","",Списки!$I$43)</f>
        <v/>
      </c>
      <c r="AL67" s="69" t="str">
        <f>IF(Списки!$I$44="","",Списки!$I$44)</f>
        <v/>
      </c>
      <c r="AM67" s="69" t="str">
        <f>IF(Списки!$I$45="","",Списки!$I$45)</f>
        <v/>
      </c>
      <c r="AN67" s="69" t="str">
        <f>IF(Списки!$I$46="","",Списки!$I$46)</f>
        <v/>
      </c>
      <c r="AO67" s="69" t="str">
        <f>IF(Списки!$I$47="","",Списки!$I$47)</f>
        <v/>
      </c>
      <c r="AP67" s="69" t="str">
        <f>IF(Списки!$I$48="","",Списки!$I$48)</f>
        <v/>
      </c>
      <c r="AQ67" s="69" t="str">
        <f>IF(Списки!$I$49="","",Списки!$I$49)</f>
        <v/>
      </c>
      <c r="AR67" s="69" t="str">
        <f>IF(Списки!$I$50="","",Списки!$I$50)</f>
        <v/>
      </c>
    </row>
    <row r="68" spans="1:44" x14ac:dyDescent="0.25">
      <c r="A68" s="5" t="s">
        <v>7</v>
      </c>
      <c r="B68" s="6">
        <f>COUNTIF($D$6:$D$45,2)</f>
        <v>0</v>
      </c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</row>
    <row r="69" spans="1:44" x14ac:dyDescent="0.25">
      <c r="A69" s="5" t="s">
        <v>8</v>
      </c>
      <c r="B69" s="6">
        <f>COUNTIF($D$6:$D$45,3)</f>
        <v>0</v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</row>
    <row r="70" spans="1:44" x14ac:dyDescent="0.25">
      <c r="A70" s="5" t="s">
        <v>9</v>
      </c>
      <c r="B70" s="6">
        <f>COUNTIF($D$6:$D$45,4)</f>
        <v>2</v>
      </c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</row>
    <row r="71" spans="1:44" x14ac:dyDescent="0.25">
      <c r="A71" s="5" t="s">
        <v>6</v>
      </c>
      <c r="B71" s="6">
        <f>COUNTIF($D$6:$D$45,5)</f>
        <v>0</v>
      </c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</row>
    <row r="72" spans="1:44" x14ac:dyDescent="0.25"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</row>
    <row r="73" spans="1:44" x14ac:dyDescent="0.25">
      <c r="A73" s="74"/>
      <c r="B73" s="75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</row>
    <row r="74" spans="1:44" x14ac:dyDescent="0.25"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</row>
    <row r="75" spans="1:44" x14ac:dyDescent="0.25"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</row>
    <row r="76" spans="1:44" x14ac:dyDescent="0.25"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</row>
    <row r="77" spans="1:44" x14ac:dyDescent="0.25"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</row>
    <row r="78" spans="1:44" x14ac:dyDescent="0.25"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</row>
    <row r="79" spans="1:44" x14ac:dyDescent="0.25"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</row>
    <row r="80" spans="1:44" x14ac:dyDescent="0.25"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</row>
    <row r="81" spans="3:44" x14ac:dyDescent="0.25"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</row>
    <row r="82" spans="3:44" x14ac:dyDescent="0.25"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</row>
    <row r="83" spans="3:44" x14ac:dyDescent="0.25"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</row>
    <row r="84" spans="3:44" x14ac:dyDescent="0.25"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</row>
    <row r="85" spans="3:44" x14ac:dyDescent="0.25"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</row>
    <row r="86" spans="3:44" ht="25.5" customHeight="1" x14ac:dyDescent="0.25"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</row>
  </sheetData>
  <sheetProtection algorithmName="SHA-512" hashValue="hQp7gVO8xCbR4rpQdeOw+2usk2/wPPxc0gTWe0EM4MHcLyVJ8c2DGPfQMG7xeO/jwQkA/kREq8qZ7W+Vr9uTjg==" saltValue="QoCarZe2irVqAsrpObJFvQ==" spinCount="100000" sheet="1" objects="1" scenarios="1"/>
  <mergeCells count="53">
    <mergeCell ref="AT17:BM17"/>
    <mergeCell ref="AT18:BM18"/>
    <mergeCell ref="AT19:BM19"/>
    <mergeCell ref="AT20:BM20"/>
    <mergeCell ref="Q67:Q86"/>
    <mergeCell ref="U67:U86"/>
    <mergeCell ref="V67:V86"/>
    <mergeCell ref="W67:W86"/>
    <mergeCell ref="S67:S86"/>
    <mergeCell ref="T67:T86"/>
    <mergeCell ref="AC67:AC86"/>
    <mergeCell ref="AB67:AB86"/>
    <mergeCell ref="R67:R86"/>
    <mergeCell ref="Y67:Y86"/>
    <mergeCell ref="Z67:Z86"/>
    <mergeCell ref="AA67:AA86"/>
    <mergeCell ref="L67:L86"/>
    <mergeCell ref="M67:M86"/>
    <mergeCell ref="N67:N86"/>
    <mergeCell ref="O67:O86"/>
    <mergeCell ref="P67:P86"/>
    <mergeCell ref="AK67:AK86"/>
    <mergeCell ref="A1:F1"/>
    <mergeCell ref="G1:L1"/>
    <mergeCell ref="M1:N1"/>
    <mergeCell ref="O1:AI1"/>
    <mergeCell ref="D67:D86"/>
    <mergeCell ref="E67:E86"/>
    <mergeCell ref="AD67:AD86"/>
    <mergeCell ref="AE67:AE86"/>
    <mergeCell ref="AF67:AF86"/>
    <mergeCell ref="AG67:AG86"/>
    <mergeCell ref="AH67:AH86"/>
    <mergeCell ref="A73:B73"/>
    <mergeCell ref="X67:X86"/>
    <mergeCell ref="C67:C86"/>
    <mergeCell ref="F67:F86"/>
    <mergeCell ref="A3:AI3"/>
    <mergeCell ref="AI67:AI86"/>
    <mergeCell ref="AJ67:AJ86"/>
    <mergeCell ref="AQ67:AQ86"/>
    <mergeCell ref="AR67:AR86"/>
    <mergeCell ref="E4:AR4"/>
    <mergeCell ref="AL67:AL86"/>
    <mergeCell ref="AM67:AM86"/>
    <mergeCell ref="AN67:AN86"/>
    <mergeCell ref="AO67:AO86"/>
    <mergeCell ref="AP67:AP86"/>
    <mergeCell ref="G67:G86"/>
    <mergeCell ref="H67:H86"/>
    <mergeCell ref="I67:I86"/>
    <mergeCell ref="J67:J86"/>
    <mergeCell ref="K67:K86"/>
  </mergeCells>
  <conditionalFormatting sqref="D6:D66">
    <cfRule type="cellIs" dxfId="57" priority="15" operator="equal">
      <formula>5</formula>
    </cfRule>
    <cfRule type="cellIs" dxfId="56" priority="16" operator="equal">
      <formula>4</formula>
    </cfRule>
    <cfRule type="cellIs" dxfId="55" priority="17" operator="equal">
      <formula>3</formula>
    </cfRule>
    <cfRule type="cellIs" dxfId="54" priority="18" operator="equal">
      <formula>2</formula>
    </cfRule>
  </conditionalFormatting>
  <conditionalFormatting sqref="E66:AR66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:B71">
    <cfRule type="dataBar" priority="13">
      <dataBar>
        <cfvo type="min"/>
        <cfvo type="max"/>
        <color rgb="FF008AEF"/>
      </dataBar>
    </cfRule>
  </conditionalFormatting>
  <conditionalFormatting sqref="E5:E6 E8:E45 Q6 W6 Y6 AA6 AC6 G6:O6 S6:S7 U6:U7">
    <cfRule type="expression" dxfId="53" priority="11">
      <formula>$E$5=""</formula>
    </cfRule>
  </conditionalFormatting>
  <conditionalFormatting sqref="F5:F6 F8:F45 P6 T6 V6 X6 Z6 AB6">
    <cfRule type="expression" dxfId="52" priority="10">
      <formula>$F$5=""</formula>
    </cfRule>
  </conditionalFormatting>
  <conditionalFormatting sqref="G5 G8:G45">
    <cfRule type="expression" dxfId="51" priority="9">
      <formula>$G$5=""</formula>
    </cfRule>
  </conditionalFormatting>
  <conditionalFormatting sqref="H5:AR5 H8:AR45 AD6:AR7">
    <cfRule type="expression" dxfId="50" priority="8">
      <formula>H$5=""</formula>
    </cfRule>
  </conditionalFormatting>
  <conditionalFormatting sqref="C66:AR66">
    <cfRule type="containsBlanks" dxfId="49" priority="7">
      <formula>LEN(TRIM(C66))=0</formula>
    </cfRule>
  </conditionalFormatting>
  <conditionalFormatting sqref="C67:AR86">
    <cfRule type="containsBlanks" dxfId="48" priority="6">
      <formula>LEN(TRIM(C67))=0</formula>
    </cfRule>
  </conditionalFormatting>
  <conditionalFormatting sqref="E7:O7">
    <cfRule type="expression" dxfId="47" priority="5">
      <formula>$E$5=""</formula>
    </cfRule>
  </conditionalFormatting>
  <conditionalFormatting sqref="P7:R7 T7 V7:AC7">
    <cfRule type="expression" dxfId="46" priority="2">
      <formula>P$5=""</formula>
    </cfRule>
  </conditionalFormatting>
  <conditionalFormatting sqref="R6">
    <cfRule type="expression" dxfId="5" priority="1">
      <formula>$E$5=""</formula>
    </cfRule>
  </conditionalFormatting>
  <dataValidations count="5">
    <dataValidation type="list" allowBlank="1" showInputMessage="1" showErrorMessage="1" sqref="B6:B65">
      <formula1>ВарФиз</formula1>
    </dataValidation>
    <dataValidation type="list" allowBlank="1" showInputMessage="1" showErrorMessage="1" sqref="K46:L65 N46:R65 T46:V65 X46:Y65 F7:G65 H46:I65 H7:H45">
      <formula1>"0,1"</formula1>
    </dataValidation>
    <dataValidation type="list" allowBlank="1" showInputMessage="1" showErrorMessage="1" sqref="J46:J65 M46:M65 S46:S65 AB46:AB65 Z46:Z65 W46:W65">
      <formula1>"0,1,2"</formula1>
    </dataValidation>
    <dataValidation type="list" allowBlank="1" showInputMessage="1" showErrorMessage="1" sqref="AA46:AA65">
      <formula1>"0,1,2,3,4"</formula1>
    </dataValidation>
    <dataValidation type="list" allowBlank="1" showInputMessage="1" showErrorMessage="1" sqref="AC46:AR65">
      <formula1>"0,1,2,3"</formula1>
    </dataValidation>
  </dataValidations>
  <pageMargins left="0.70866141732283472" right="0.70866141732283472" top="0.35433070866141736" bottom="0.35433070866141736" header="0.11811023622047245" footer="0.31496062992125984"/>
  <pageSetup paperSize="9" scale="95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whole" allowBlank="1" showInputMessage="1" showErrorMessage="1">
          <x14:formula1>
            <xm:f>0</xm:f>
          </x14:formula1>
          <x14:formula2>
            <xm:f>Списки!$F$11</xm:f>
          </x14:formula2>
          <xm:sqref>E6:E45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Списки!$F$12</xm:f>
          </x14:formula2>
          <xm:sqref>F6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Списки!$F$13</xm:f>
          </x14:formula2>
          <xm:sqref>G6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Списки!$F$14</xm:f>
          </x14:formula2>
          <xm:sqref>H6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Списки!$F$15</xm:f>
          </x14:formula2>
          <xm:sqref>I6:AR45</xm:sqref>
        </x14:dataValidation>
        <x14:dataValidation type="whole" allowBlank="1" showInputMessage="1" showErrorMessage="1">
          <x14:formula1>
            <xm:f>0</xm:f>
          </x14:formula1>
          <x14:formula2>
            <xm:f>Списки!G51</xm:f>
          </x14:formula2>
          <xm:sqref>E46:E65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7"/>
  <sheetViews>
    <sheetView tabSelected="1" zoomScale="85" zoomScaleNormal="85" workbookViewId="0">
      <selection activeCell="T9" sqref="T9"/>
    </sheetView>
  </sheetViews>
  <sheetFormatPr defaultRowHeight="28.5" customHeight="1" x14ac:dyDescent="0.25"/>
  <cols>
    <col min="1" max="6" width="5" style="1" customWidth="1"/>
    <col min="7" max="8" width="5.28515625" style="1" customWidth="1"/>
    <col min="9" max="10" width="7" style="1" customWidth="1"/>
    <col min="11" max="12" width="4.7109375" style="1" customWidth="1"/>
    <col min="13" max="14" width="7" style="1" customWidth="1"/>
    <col min="15" max="15" width="4.7109375" style="1" customWidth="1"/>
    <col min="16" max="16" width="6.85546875" style="1" customWidth="1"/>
    <col min="17" max="17" width="1.85546875" style="1" customWidth="1"/>
    <col min="18" max="21" width="5.7109375" style="1" customWidth="1"/>
    <col min="22" max="23" width="4.140625" style="1" customWidth="1"/>
    <col min="24" max="25" width="4.85546875" style="1" customWidth="1"/>
    <col min="26" max="30" width="9.140625" style="1"/>
    <col min="31" max="38" width="0" style="1" hidden="1" customWidth="1"/>
    <col min="39" max="16384" width="9.140625" style="1"/>
  </cols>
  <sheetData>
    <row r="1" spans="1:38" ht="28.5" customHeight="1" x14ac:dyDescent="0.25">
      <c r="A1" s="77" t="s">
        <v>69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AE1" s="100" t="s">
        <v>35</v>
      </c>
      <c r="AF1" s="100"/>
      <c r="AG1" s="100"/>
      <c r="AH1" s="100"/>
      <c r="AI1" s="100" t="s">
        <v>37</v>
      </c>
      <c r="AJ1" s="100"/>
      <c r="AK1" s="100"/>
      <c r="AL1" s="100"/>
    </row>
    <row r="2" spans="1:38" ht="28.5" customHeight="1" x14ac:dyDescent="0.25">
      <c r="A2" s="85" t="s">
        <v>70</v>
      </c>
      <c r="B2" s="85"/>
      <c r="C2" s="85"/>
      <c r="D2" s="86" t="str">
        <f>Списки!G6</f>
        <v>Социальная сфера. Экономика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8"/>
      <c r="AE2" s="83" t="s">
        <v>26</v>
      </c>
      <c r="AF2" s="83"/>
      <c r="AG2" s="83" t="e">
        <f>COUNTIF(Таблица!#REF!,0)</f>
        <v>#REF!</v>
      </c>
      <c r="AH2" s="83"/>
      <c r="AI2" s="83" t="s">
        <v>26</v>
      </c>
      <c r="AJ2" s="83"/>
      <c r="AK2" s="83">
        <f>COUNTIF(Таблица!J6:J65,0)</f>
        <v>0</v>
      </c>
      <c r="AL2" s="83"/>
    </row>
    <row r="3" spans="1:38" ht="28.5" customHeight="1" x14ac:dyDescent="0.25">
      <c r="A3" s="78" t="s">
        <v>45</v>
      </c>
      <c r="B3" s="78"/>
      <c r="C3" s="78"/>
      <c r="D3" s="80">
        <f>Списки!G5</f>
        <v>45419</v>
      </c>
      <c r="E3" s="80"/>
      <c r="F3" s="80"/>
      <c r="G3" s="80"/>
      <c r="H3" s="80"/>
      <c r="I3" s="83" t="s">
        <v>17</v>
      </c>
      <c r="J3" s="83"/>
      <c r="K3" s="83"/>
      <c r="L3" s="83"/>
      <c r="M3" s="92">
        <f>(E8+E9)/G6</f>
        <v>1</v>
      </c>
      <c r="N3" s="92"/>
      <c r="O3" s="92"/>
      <c r="P3" s="92"/>
      <c r="AE3" s="83" t="s">
        <v>27</v>
      </c>
      <c r="AF3" s="83"/>
      <c r="AG3" s="83" t="e">
        <f>COUNTIF(Таблица!#REF!,1)</f>
        <v>#REF!</v>
      </c>
      <c r="AH3" s="83"/>
      <c r="AI3" s="83" t="s">
        <v>27</v>
      </c>
      <c r="AJ3" s="83"/>
      <c r="AK3" s="83">
        <f>COUNTIF(Таблица!J6:J65,1)</f>
        <v>2</v>
      </c>
      <c r="AL3" s="83"/>
    </row>
    <row r="4" spans="1:38" ht="28.5" customHeight="1" x14ac:dyDescent="0.25">
      <c r="A4" s="78" t="s">
        <v>11</v>
      </c>
      <c r="B4" s="78"/>
      <c r="C4" s="78"/>
      <c r="D4" s="81" t="str">
        <f>Списки!G4</f>
        <v>Ветрова К.А.</v>
      </c>
      <c r="E4" s="81"/>
      <c r="F4" s="81"/>
      <c r="G4" s="81"/>
      <c r="H4" s="81"/>
      <c r="I4" s="89" t="s">
        <v>18</v>
      </c>
      <c r="J4" s="90"/>
      <c r="K4" s="90"/>
      <c r="L4" s="91"/>
      <c r="M4" s="92">
        <f>SUM(E8:F10)/G6</f>
        <v>1</v>
      </c>
      <c r="N4" s="92"/>
      <c r="O4" s="92"/>
      <c r="P4" s="92"/>
      <c r="AE4" s="83" t="s">
        <v>28</v>
      </c>
      <c r="AF4" s="83"/>
      <c r="AG4" s="83" t="e">
        <f>COUNTIF(Таблица!#REF!,2)</f>
        <v>#REF!</v>
      </c>
      <c r="AH4" s="83"/>
      <c r="AI4" s="83" t="s">
        <v>28</v>
      </c>
      <c r="AJ4" s="83"/>
      <c r="AK4" s="83">
        <f>COUNTIF(Таблица!J6:J65,2)</f>
        <v>0</v>
      </c>
      <c r="AL4" s="83"/>
    </row>
    <row r="5" spans="1:38" ht="28.5" customHeight="1" x14ac:dyDescent="0.25">
      <c r="A5" s="78" t="s">
        <v>12</v>
      </c>
      <c r="B5" s="78"/>
      <c r="C5" s="78"/>
      <c r="D5" s="78"/>
      <c r="E5" s="78"/>
      <c r="F5" s="78"/>
      <c r="G5" s="82">
        <f>Списки!G3</f>
        <v>8</v>
      </c>
      <c r="H5" s="82"/>
      <c r="I5" s="89" t="s">
        <v>52</v>
      </c>
      <c r="J5" s="90"/>
      <c r="K5" s="90"/>
      <c r="L5" s="91"/>
      <c r="M5" s="92">
        <f>(E8*1+E9*0.64+E10*0.32+E11*0.16)/G6</f>
        <v>0.64</v>
      </c>
      <c r="N5" s="92"/>
      <c r="O5" s="92"/>
      <c r="P5" s="92"/>
      <c r="AE5" s="100" t="s">
        <v>36</v>
      </c>
      <c r="AF5" s="100"/>
      <c r="AG5" s="100"/>
      <c r="AH5" s="100"/>
      <c r="AI5" s="100" t="s">
        <v>38</v>
      </c>
      <c r="AJ5" s="100"/>
      <c r="AK5" s="100"/>
      <c r="AL5" s="100"/>
    </row>
    <row r="6" spans="1:38" ht="28.5" customHeight="1" x14ac:dyDescent="0.25">
      <c r="A6" s="93" t="s">
        <v>68</v>
      </c>
      <c r="B6" s="94"/>
      <c r="C6" s="94"/>
      <c r="D6" s="94"/>
      <c r="E6" s="94"/>
      <c r="F6" s="95"/>
      <c r="G6" s="103">
        <f>IF('1'!$I$1="","",'1'!$I$1)</f>
        <v>2</v>
      </c>
      <c r="H6" s="104"/>
      <c r="I6" s="84" t="s">
        <v>19</v>
      </c>
      <c r="J6" s="84"/>
      <c r="K6" s="84"/>
      <c r="L6" s="84"/>
      <c r="M6" s="84"/>
      <c r="N6" s="84"/>
      <c r="O6" s="84"/>
      <c r="P6" s="84"/>
      <c r="AE6" s="83" t="s">
        <v>26</v>
      </c>
      <c r="AF6" s="83"/>
      <c r="AG6" s="83">
        <f>COUNTIF(Таблица!M6:M65,0)</f>
        <v>0</v>
      </c>
      <c r="AH6" s="83"/>
      <c r="AI6" s="83" t="s">
        <v>26</v>
      </c>
      <c r="AJ6" s="83"/>
      <c r="AK6" s="83">
        <f>COUNTIF(Таблица!S6:S65,0)</f>
        <v>0</v>
      </c>
      <c r="AL6" s="83"/>
    </row>
    <row r="7" spans="1:38" ht="28.5" customHeight="1" x14ac:dyDescent="0.25">
      <c r="A7" s="96"/>
      <c r="B7" s="97"/>
      <c r="C7" s="97"/>
      <c r="D7" s="97"/>
      <c r="E7" s="97"/>
      <c r="F7" s="98"/>
      <c r="G7" s="105"/>
      <c r="H7" s="106"/>
      <c r="I7" s="83" t="s">
        <v>21</v>
      </c>
      <c r="J7" s="83"/>
      <c r="K7" s="83"/>
      <c r="L7" s="83"/>
      <c r="M7" s="101">
        <f>'1'!G5</f>
        <v>0</v>
      </c>
      <c r="N7" s="102"/>
      <c r="O7" s="25" t="s">
        <v>81</v>
      </c>
      <c r="P7" s="24">
        <f>'1'!I5</f>
        <v>11</v>
      </c>
      <c r="AE7" s="83" t="s">
        <v>27</v>
      </c>
      <c r="AF7" s="83"/>
      <c r="AG7" s="83">
        <f>COUNTIF(Таблица!M6:M65,1)</f>
        <v>2</v>
      </c>
      <c r="AH7" s="83"/>
      <c r="AI7" s="83" t="s">
        <v>27</v>
      </c>
      <c r="AJ7" s="83"/>
      <c r="AK7" s="83">
        <f>COUNTIF(Таблица!S6:S65,1)</f>
        <v>0</v>
      </c>
      <c r="AL7" s="83"/>
    </row>
    <row r="8" spans="1:38" ht="28.5" customHeight="1" x14ac:dyDescent="0.25">
      <c r="A8" s="83" t="s">
        <v>13</v>
      </c>
      <c r="B8" s="83"/>
      <c r="C8" s="83"/>
      <c r="D8" s="83"/>
      <c r="E8" s="84">
        <f>Таблица!B71</f>
        <v>0</v>
      </c>
      <c r="F8" s="84"/>
      <c r="G8" s="79">
        <f>E8/$G$6</f>
        <v>0</v>
      </c>
      <c r="H8" s="79"/>
      <c r="I8" s="83" t="s">
        <v>22</v>
      </c>
      <c r="J8" s="83"/>
      <c r="K8" s="83"/>
      <c r="L8" s="83"/>
      <c r="M8" s="101">
        <f>'1'!G6</f>
        <v>12</v>
      </c>
      <c r="N8" s="102"/>
      <c r="O8" s="26" t="s">
        <v>81</v>
      </c>
      <c r="P8" s="24">
        <f>'1'!I6</f>
        <v>17</v>
      </c>
      <c r="AE8" s="83" t="s">
        <v>28</v>
      </c>
      <c r="AF8" s="83"/>
      <c r="AG8" s="83">
        <f>COUNTIF(Таблица!M6:M65,2)</f>
        <v>0</v>
      </c>
      <c r="AH8" s="83"/>
      <c r="AI8" s="83" t="s">
        <v>28</v>
      </c>
      <c r="AJ8" s="83"/>
      <c r="AK8" s="83">
        <f>COUNTIF(Таблица!S6:S65,2)</f>
        <v>2</v>
      </c>
      <c r="AL8" s="83"/>
    </row>
    <row r="9" spans="1:38" ht="28.5" customHeight="1" x14ac:dyDescent="0.25">
      <c r="A9" s="83" t="s">
        <v>14</v>
      </c>
      <c r="B9" s="83"/>
      <c r="C9" s="83"/>
      <c r="D9" s="83"/>
      <c r="E9" s="84">
        <f>Таблица!B70</f>
        <v>2</v>
      </c>
      <c r="F9" s="84"/>
      <c r="G9" s="79">
        <f>E9/$G$6</f>
        <v>1</v>
      </c>
      <c r="H9" s="79"/>
      <c r="I9" s="83" t="s">
        <v>23</v>
      </c>
      <c r="J9" s="83"/>
      <c r="K9" s="83"/>
      <c r="L9" s="83"/>
      <c r="M9" s="101">
        <f>'1'!G7</f>
        <v>18</v>
      </c>
      <c r="N9" s="102"/>
      <c r="O9" s="26" t="s">
        <v>81</v>
      </c>
      <c r="P9" s="24">
        <f>'1'!I7</f>
        <v>23</v>
      </c>
      <c r="AE9" s="100" t="s">
        <v>39</v>
      </c>
      <c r="AF9" s="100"/>
      <c r="AG9" s="100"/>
      <c r="AH9" s="100"/>
      <c r="AI9" s="100" t="s">
        <v>40</v>
      </c>
      <c r="AJ9" s="100"/>
      <c r="AK9" s="100"/>
      <c r="AL9" s="100"/>
    </row>
    <row r="10" spans="1:38" ht="28.5" customHeight="1" x14ac:dyDescent="0.25">
      <c r="A10" s="83" t="s">
        <v>15</v>
      </c>
      <c r="B10" s="83"/>
      <c r="C10" s="83"/>
      <c r="D10" s="83"/>
      <c r="E10" s="84">
        <f>Таблица!B69</f>
        <v>0</v>
      </c>
      <c r="F10" s="84"/>
      <c r="G10" s="79">
        <f>E10/$G$6</f>
        <v>0</v>
      </c>
      <c r="H10" s="79"/>
      <c r="I10" s="83" t="s">
        <v>20</v>
      </c>
      <c r="J10" s="83"/>
      <c r="K10" s="83"/>
      <c r="L10" s="83"/>
      <c r="M10" s="101">
        <f>'1'!G8</f>
        <v>24</v>
      </c>
      <c r="N10" s="102"/>
      <c r="O10" s="26" t="s">
        <v>81</v>
      </c>
      <c r="P10" s="24">
        <f>'1'!I8</f>
        <v>30</v>
      </c>
      <c r="AE10" s="83" t="s">
        <v>26</v>
      </c>
      <c r="AF10" s="83"/>
      <c r="AG10" s="83">
        <f>COUNTIF(Таблица!W6:W65,0)</f>
        <v>2</v>
      </c>
      <c r="AH10" s="83"/>
      <c r="AI10" s="83" t="s">
        <v>26</v>
      </c>
      <c r="AJ10" s="83"/>
      <c r="AK10" s="83">
        <f>COUNTIF(Таблица!$Z$6:$Z$65,0)</f>
        <v>0</v>
      </c>
      <c r="AL10" s="83"/>
    </row>
    <row r="11" spans="1:38" ht="28.5" customHeight="1" x14ac:dyDescent="0.25">
      <c r="A11" s="109" t="s">
        <v>16</v>
      </c>
      <c r="B11" s="109"/>
      <c r="C11" s="109"/>
      <c r="D11" s="109"/>
      <c r="E11" s="110">
        <f>Таблица!B68</f>
        <v>0</v>
      </c>
      <c r="F11" s="110"/>
      <c r="G11" s="99">
        <f>E11/$G$6</f>
        <v>0</v>
      </c>
      <c r="H11" s="99"/>
      <c r="AE11" s="83" t="s">
        <v>27</v>
      </c>
      <c r="AF11" s="83"/>
      <c r="AG11" s="83">
        <f>COUNTIF(Таблица!W6:W65,1)</f>
        <v>0</v>
      </c>
      <c r="AH11" s="83"/>
      <c r="AI11" s="83" t="s">
        <v>27</v>
      </c>
      <c r="AJ11" s="83"/>
      <c r="AK11" s="83">
        <f>COUNTIF(Таблица!$Z$6:$Z$65,1)</f>
        <v>0</v>
      </c>
      <c r="AL11" s="83"/>
    </row>
    <row r="12" spans="1:38" ht="28.5" customHeight="1" x14ac:dyDescent="0.25">
      <c r="A12" s="108" t="s">
        <v>24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AE12" s="83" t="s">
        <v>28</v>
      </c>
      <c r="AF12" s="83"/>
      <c r="AG12" s="83">
        <f>COUNTIF(Таблица!W6:W65,2)</f>
        <v>0</v>
      </c>
      <c r="AH12" s="83"/>
      <c r="AI12" s="83" t="s">
        <v>28</v>
      </c>
      <c r="AJ12" s="83"/>
      <c r="AK12" s="83">
        <f>COUNTIF(Таблица!$Z$6:$Z$65,2)</f>
        <v>0</v>
      </c>
      <c r="AL12" s="83"/>
    </row>
    <row r="13" spans="1:38" ht="28.5" customHeight="1" x14ac:dyDescent="0.25">
      <c r="A13" s="107" t="str">
        <f>Таблица!AT20</f>
        <v>2;4;5;6;7;8;9;10;14;15;16;17;18;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AE13" s="100" t="s">
        <v>41</v>
      </c>
      <c r="AF13" s="100"/>
      <c r="AG13" s="100"/>
      <c r="AH13" s="100"/>
      <c r="AI13" s="100" t="s">
        <v>42</v>
      </c>
      <c r="AJ13" s="100"/>
      <c r="AK13" s="100"/>
      <c r="AL13" s="100"/>
    </row>
    <row r="14" spans="1:38" ht="28.5" customHeight="1" x14ac:dyDescent="0.25">
      <c r="A14" s="108" t="s">
        <v>84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AE14" s="83" t="s">
        <v>26</v>
      </c>
      <c r="AF14" s="83"/>
      <c r="AG14" s="83">
        <f>COUNTIF(Таблица!$AB$6:$AB$65,0)</f>
        <v>0</v>
      </c>
      <c r="AH14" s="83"/>
      <c r="AI14" s="83" t="s">
        <v>26</v>
      </c>
      <c r="AJ14" s="83"/>
      <c r="AK14" s="83">
        <f>COUNTIF(Таблица!$AA$6:$AA$65,0)</f>
        <v>0</v>
      </c>
      <c r="AL14" s="83"/>
    </row>
    <row r="15" spans="1:38" ht="28.5" customHeight="1" x14ac:dyDescent="0.25">
      <c r="A15" s="107" t="str">
        <f>Таблица!AT19</f>
        <v/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AE15" s="83" t="s">
        <v>27</v>
      </c>
      <c r="AF15" s="83"/>
      <c r="AG15" s="83">
        <f>COUNTIF(Таблица!$AB$6:$AB$65,1)</f>
        <v>0</v>
      </c>
      <c r="AH15" s="83"/>
      <c r="AI15" s="83" t="s">
        <v>27</v>
      </c>
      <c r="AJ15" s="83"/>
      <c r="AK15" s="83">
        <f>COUNTIF(Таблица!$AA$6:$AA$65,1)</f>
        <v>0</v>
      </c>
      <c r="AL15" s="83"/>
    </row>
    <row r="16" spans="1:38" ht="22.5" customHeight="1" x14ac:dyDescent="0.25">
      <c r="A16" s="108" t="s">
        <v>83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AE16" s="83" t="s">
        <v>28</v>
      </c>
      <c r="AF16" s="83"/>
      <c r="AG16" s="83">
        <f>COUNTIF(Таблица!$AB$6:$AB$65,2)</f>
        <v>0</v>
      </c>
      <c r="AH16" s="83"/>
      <c r="AI16" s="83" t="s">
        <v>28</v>
      </c>
      <c r="AJ16" s="83"/>
      <c r="AK16" s="83">
        <f>COUNTIF(Таблица!$AA$6:$AA$65,2)</f>
        <v>0</v>
      </c>
      <c r="AL16" s="83"/>
    </row>
    <row r="17" spans="1:38" ht="22.5" customHeight="1" x14ac:dyDescent="0.25">
      <c r="A17" s="107" t="str">
        <f>Таблица!AT18</f>
        <v/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AE17" s="11"/>
      <c r="AF17" s="11"/>
      <c r="AG17" s="11"/>
      <c r="AH17" s="11"/>
      <c r="AI17" s="83" t="s">
        <v>29</v>
      </c>
      <c r="AJ17" s="83"/>
      <c r="AK17" s="83">
        <f>COUNTIF(Таблица!$AA$6:$AA$65,3)</f>
        <v>0</v>
      </c>
      <c r="AL17" s="83"/>
    </row>
    <row r="18" spans="1:38" ht="22.5" customHeight="1" x14ac:dyDescent="0.25">
      <c r="A18" s="108" t="s">
        <v>25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AE18" s="11"/>
      <c r="AF18" s="11"/>
      <c r="AG18" s="11"/>
      <c r="AH18" s="11"/>
      <c r="AI18" s="83" t="s">
        <v>30</v>
      </c>
      <c r="AJ18" s="83"/>
      <c r="AK18" s="83">
        <f>COUNTIF(Таблица!$AA$6:$AA$65,4)</f>
        <v>0</v>
      </c>
      <c r="AL18" s="83"/>
    </row>
    <row r="19" spans="1:38" ht="22.5" customHeight="1" x14ac:dyDescent="0.25">
      <c r="A19" s="107" t="str">
        <f>Таблица!AT17</f>
        <v>1;3;11;12;13;19;20;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AE19" s="100" t="s">
        <v>43</v>
      </c>
      <c r="AF19" s="100"/>
      <c r="AG19" s="100"/>
      <c r="AH19" s="100"/>
      <c r="AI19" s="100" t="s">
        <v>44</v>
      </c>
      <c r="AJ19" s="100"/>
      <c r="AK19" s="100"/>
      <c r="AL19" s="100"/>
    </row>
    <row r="20" spans="1:38" ht="28.5" customHeight="1" x14ac:dyDescent="0.25">
      <c r="AE20" s="83" t="s">
        <v>26</v>
      </c>
      <c r="AF20" s="83"/>
      <c r="AG20" s="83">
        <f>COUNTIF(Таблица!$AC$6:$AC$65,0)</f>
        <v>0</v>
      </c>
      <c r="AH20" s="83"/>
      <c r="AI20" s="83" t="s">
        <v>26</v>
      </c>
      <c r="AJ20" s="83"/>
      <c r="AK20" s="83">
        <f>COUNTIF(Таблица!$AK$6:$AK$65,0)</f>
        <v>0</v>
      </c>
      <c r="AL20" s="83"/>
    </row>
    <row r="21" spans="1:38" ht="28.5" customHeight="1" x14ac:dyDescent="0.25">
      <c r="AE21" s="83" t="s">
        <v>27</v>
      </c>
      <c r="AF21" s="83"/>
      <c r="AG21" s="83">
        <f>COUNTIF(Таблица!$AC$6:$AC$65,1)</f>
        <v>0</v>
      </c>
      <c r="AH21" s="83"/>
      <c r="AI21" s="83" t="s">
        <v>27</v>
      </c>
      <c r="AJ21" s="83"/>
      <c r="AK21" s="83">
        <f>COUNTIF(Таблица!$AK$6:$AK$65,1)</f>
        <v>0</v>
      </c>
      <c r="AL21" s="83"/>
    </row>
    <row r="22" spans="1:38" ht="28.5" customHeight="1" x14ac:dyDescent="0.25">
      <c r="AE22" s="83" t="s">
        <v>28</v>
      </c>
      <c r="AF22" s="83"/>
      <c r="AG22" s="83">
        <f>COUNTIF(Таблица!$AC$6:$AC$65,2)</f>
        <v>0</v>
      </c>
      <c r="AH22" s="83"/>
      <c r="AI22" s="83" t="s">
        <v>28</v>
      </c>
      <c r="AJ22" s="83"/>
      <c r="AK22" s="83">
        <f>COUNTIF(Таблица!$AK$6:$AK$65,2)</f>
        <v>0</v>
      </c>
      <c r="AL22" s="83"/>
    </row>
    <row r="23" spans="1:38" ht="28.5" customHeight="1" x14ac:dyDescent="0.25">
      <c r="AE23" s="83" t="s">
        <v>29</v>
      </c>
      <c r="AF23" s="83"/>
      <c r="AG23" s="83">
        <f>COUNTIF(Таблица!$AC$6:$AC$65,3)</f>
        <v>0</v>
      </c>
      <c r="AH23" s="83"/>
      <c r="AI23" s="83" t="s">
        <v>29</v>
      </c>
      <c r="AJ23" s="83"/>
      <c r="AK23" s="83">
        <f>COUNTIF(Таблица!$AK$6:$AK$65,3)</f>
        <v>0</v>
      </c>
      <c r="AL23" s="83"/>
    </row>
    <row r="26" spans="1:38" ht="28.5" customHeight="1" x14ac:dyDescent="0.25">
      <c r="I26" s="11"/>
      <c r="J26" s="11"/>
      <c r="K26" s="11"/>
      <c r="L26" s="11"/>
      <c r="M26" s="11"/>
      <c r="N26" s="11"/>
      <c r="O26" s="11"/>
      <c r="P26" s="11"/>
    </row>
    <row r="27" spans="1:38" ht="28.5" customHeight="1" x14ac:dyDescent="0.25">
      <c r="I27" s="11"/>
      <c r="J27" s="11"/>
      <c r="K27" s="11"/>
      <c r="L27" s="11"/>
      <c r="M27" s="11"/>
      <c r="N27" s="11"/>
      <c r="O27" s="11"/>
      <c r="P27" s="11"/>
    </row>
  </sheetData>
  <sheetProtection algorithmName="SHA-512" hashValue="AHHFN+Ohr54lejmV/pLG4Vl0G0z89LB5BPErQzZTio1LHj37o6vEi/may5lCtgP4/0KnIWi2l9MQQf/WTD+JMg==" saltValue="xzD1vB9r+3li177ydR+OHg==" spinCount="100000" sheet="1" objects="1" scenarios="1"/>
  <mergeCells count="124">
    <mergeCell ref="AI22:AJ22"/>
    <mergeCell ref="AK22:AL22"/>
    <mergeCell ref="AI23:AJ23"/>
    <mergeCell ref="AK23:AL23"/>
    <mergeCell ref="AE23:AF23"/>
    <mergeCell ref="AG23:AH23"/>
    <mergeCell ref="AE16:AF16"/>
    <mergeCell ref="AG16:AH16"/>
    <mergeCell ref="AI16:AJ16"/>
    <mergeCell ref="AK16:AL16"/>
    <mergeCell ref="AI17:AJ17"/>
    <mergeCell ref="AK17:AL17"/>
    <mergeCell ref="AI18:AJ18"/>
    <mergeCell ref="AK18:AL18"/>
    <mergeCell ref="AE19:AH19"/>
    <mergeCell ref="AI19:AL19"/>
    <mergeCell ref="AE20:AF20"/>
    <mergeCell ref="AG20:AH20"/>
    <mergeCell ref="AI20:AJ20"/>
    <mergeCell ref="AK21:AL21"/>
    <mergeCell ref="AE21:AF21"/>
    <mergeCell ref="AG21:AH21"/>
    <mergeCell ref="AI21:AJ21"/>
    <mergeCell ref="AI7:AJ7"/>
    <mergeCell ref="AK7:AL7"/>
    <mergeCell ref="AE8:AF8"/>
    <mergeCell ref="AG8:AH8"/>
    <mergeCell ref="AI8:AJ8"/>
    <mergeCell ref="A15:P15"/>
    <mergeCell ref="A16:P16"/>
    <mergeCell ref="A12:P12"/>
    <mergeCell ref="A13:P13"/>
    <mergeCell ref="A14:P14"/>
    <mergeCell ref="A10:D10"/>
    <mergeCell ref="E10:F10"/>
    <mergeCell ref="A11:D11"/>
    <mergeCell ref="E11:F11"/>
    <mergeCell ref="A17:P17"/>
    <mergeCell ref="A18:P18"/>
    <mergeCell ref="A19:P19"/>
    <mergeCell ref="AE22:AF22"/>
    <mergeCell ref="AG22:AH22"/>
    <mergeCell ref="AE11:AF11"/>
    <mergeCell ref="AG11:AH11"/>
    <mergeCell ref="AI11:AJ11"/>
    <mergeCell ref="AK11:AL11"/>
    <mergeCell ref="AE12:AF12"/>
    <mergeCell ref="AG12:AH12"/>
    <mergeCell ref="AI12:AJ12"/>
    <mergeCell ref="AK12:AL12"/>
    <mergeCell ref="AE14:AF14"/>
    <mergeCell ref="AG14:AH14"/>
    <mergeCell ref="AI14:AJ14"/>
    <mergeCell ref="AK14:AL14"/>
    <mergeCell ref="AE15:AF15"/>
    <mergeCell ref="AG15:AH15"/>
    <mergeCell ref="AI15:AJ15"/>
    <mergeCell ref="AK15:AL15"/>
    <mergeCell ref="AE13:AH13"/>
    <mergeCell ref="AI13:AL13"/>
    <mergeCell ref="AK20:AL20"/>
    <mergeCell ref="AE1:AH1"/>
    <mergeCell ref="AI1:AL1"/>
    <mergeCell ref="AE5:AH5"/>
    <mergeCell ref="AI5:AL5"/>
    <mergeCell ref="AG4:AH4"/>
    <mergeCell ref="AI4:AJ4"/>
    <mergeCell ref="AK4:AL4"/>
    <mergeCell ref="AE6:AF6"/>
    <mergeCell ref="AG6:AH6"/>
    <mergeCell ref="AI6:AJ6"/>
    <mergeCell ref="AK6:AL6"/>
    <mergeCell ref="AE2:AF2"/>
    <mergeCell ref="AG2:AH2"/>
    <mergeCell ref="AI2:AJ2"/>
    <mergeCell ref="AK2:AL2"/>
    <mergeCell ref="M4:P4"/>
    <mergeCell ref="M3:P3"/>
    <mergeCell ref="G11:H11"/>
    <mergeCell ref="G10:H10"/>
    <mergeCell ref="AE9:AH9"/>
    <mergeCell ref="AI9:AL9"/>
    <mergeCell ref="AE10:AF10"/>
    <mergeCell ref="AG10:AH10"/>
    <mergeCell ref="AI10:AJ10"/>
    <mergeCell ref="AK10:AL10"/>
    <mergeCell ref="AK8:AL8"/>
    <mergeCell ref="M7:N7"/>
    <mergeCell ref="M8:N8"/>
    <mergeCell ref="M9:N9"/>
    <mergeCell ref="M10:N10"/>
    <mergeCell ref="AE3:AF3"/>
    <mergeCell ref="AG3:AH3"/>
    <mergeCell ref="AI3:AJ3"/>
    <mergeCell ref="AK3:AL3"/>
    <mergeCell ref="AE4:AF4"/>
    <mergeCell ref="G6:H7"/>
    <mergeCell ref="I10:L10"/>
    <mergeCell ref="AE7:AF7"/>
    <mergeCell ref="AG7:AH7"/>
    <mergeCell ref="A1:P1"/>
    <mergeCell ref="A3:C3"/>
    <mergeCell ref="A4:C4"/>
    <mergeCell ref="G9:H9"/>
    <mergeCell ref="G8:H8"/>
    <mergeCell ref="D3:H3"/>
    <mergeCell ref="D4:H4"/>
    <mergeCell ref="G5:H5"/>
    <mergeCell ref="A9:D9"/>
    <mergeCell ref="E9:F9"/>
    <mergeCell ref="I6:P6"/>
    <mergeCell ref="A2:C2"/>
    <mergeCell ref="D2:P2"/>
    <mergeCell ref="I8:L8"/>
    <mergeCell ref="I5:L5"/>
    <mergeCell ref="M5:P5"/>
    <mergeCell ref="A5:F5"/>
    <mergeCell ref="A8:D8"/>
    <mergeCell ref="E8:F8"/>
    <mergeCell ref="I3:L3"/>
    <mergeCell ref="I4:L4"/>
    <mergeCell ref="I7:L7"/>
    <mergeCell ref="I9:L9"/>
    <mergeCell ref="A6:F7"/>
  </mergeCells>
  <pageMargins left="0.51181102362204722" right="0.51181102362204722" top="0.74803149606299213" bottom="0.74803149606299213" header="0.31496062992125984" footer="0.31496062992125984"/>
  <pageSetup paperSize="9" scale="9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S1"/>
    </sheetView>
  </sheetViews>
  <sheetFormatPr defaultRowHeight="15" x14ac:dyDescent="0.25"/>
  <cols>
    <col min="1" max="19" width="4.5703125" customWidth="1"/>
  </cols>
  <sheetData>
    <row r="1" spans="1:19" ht="21.75" thickBot="1" x14ac:dyDescent="0.3">
      <c r="A1" s="112" t="s">
        <v>51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5"/>
      <c r="S1" s="116"/>
    </row>
    <row r="2" spans="1:19" ht="19.5" thickBot="1" x14ac:dyDescent="0.3">
      <c r="A2" s="117" t="s">
        <v>45</v>
      </c>
      <c r="B2" s="118"/>
      <c r="C2" s="118"/>
      <c r="D2" s="119"/>
      <c r="E2" s="12"/>
      <c r="F2" s="12"/>
      <c r="G2" s="12"/>
      <c r="H2" s="12"/>
      <c r="I2" s="12"/>
      <c r="J2" s="12"/>
      <c r="K2" s="12"/>
      <c r="L2" s="12"/>
      <c r="M2" s="13"/>
      <c r="N2" s="117" t="s">
        <v>1</v>
      </c>
      <c r="O2" s="118"/>
      <c r="P2" s="118"/>
      <c r="Q2" s="118"/>
      <c r="R2" s="14"/>
      <c r="S2" s="15"/>
    </row>
    <row r="3" spans="1:19" ht="18.75" x14ac:dyDescent="0.25">
      <c r="A3" s="117" t="s">
        <v>46</v>
      </c>
      <c r="B3" s="118"/>
      <c r="C3" s="118"/>
      <c r="D3" s="119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6"/>
      <c r="S3" s="16"/>
    </row>
    <row r="4" spans="1:19" ht="18.75" x14ac:dyDescent="0.25">
      <c r="A4" s="117" t="s">
        <v>47</v>
      </c>
      <c r="B4" s="118"/>
      <c r="C4" s="118"/>
      <c r="D4" s="119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8.75" x14ac:dyDescent="0.25">
      <c r="A5" s="117" t="s">
        <v>48</v>
      </c>
      <c r="B5" s="118"/>
      <c r="C5" s="118"/>
      <c r="D5" s="119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8.75" x14ac:dyDescent="0.25">
      <c r="A6" s="111" t="s">
        <v>49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ht="18.75" x14ac:dyDescent="0.25">
      <c r="A7" s="17">
        <v>1</v>
      </c>
      <c r="B7" s="12"/>
      <c r="C7" s="12"/>
      <c r="D7" s="12"/>
      <c r="E7" s="12"/>
      <c r="F7" s="12"/>
      <c r="G7" s="12"/>
      <c r="H7" s="12"/>
      <c r="I7" s="12"/>
      <c r="J7" s="17">
        <v>12</v>
      </c>
      <c r="K7" s="12"/>
      <c r="L7" s="12"/>
      <c r="M7" s="12"/>
      <c r="N7" s="12"/>
      <c r="O7" s="12"/>
      <c r="P7" s="12"/>
      <c r="Q7" s="12"/>
      <c r="R7" s="12"/>
      <c r="S7" s="12"/>
    </row>
    <row r="8" spans="1:19" ht="18.75" x14ac:dyDescent="0.25">
      <c r="A8" s="17">
        <v>2</v>
      </c>
      <c r="B8" s="12"/>
      <c r="C8" s="12"/>
      <c r="D8" s="12"/>
      <c r="E8" s="12"/>
      <c r="F8" s="12"/>
      <c r="G8" s="12"/>
      <c r="H8" s="12"/>
      <c r="I8" s="12"/>
      <c r="J8" s="17">
        <v>13</v>
      </c>
      <c r="K8" s="12"/>
      <c r="L8" s="12"/>
      <c r="M8" s="12"/>
      <c r="N8" s="12"/>
      <c r="O8" s="12"/>
      <c r="P8" s="12"/>
      <c r="Q8" s="12"/>
      <c r="R8" s="12"/>
      <c r="S8" s="12"/>
    </row>
    <row r="9" spans="1:19" ht="18.75" x14ac:dyDescent="0.25">
      <c r="A9" s="17">
        <v>3</v>
      </c>
      <c r="B9" s="12"/>
      <c r="C9" s="12"/>
      <c r="D9" s="12"/>
      <c r="E9" s="12"/>
      <c r="F9" s="12"/>
      <c r="G9" s="12"/>
      <c r="H9" s="12"/>
      <c r="I9" s="12"/>
      <c r="J9" s="17">
        <v>14</v>
      </c>
      <c r="K9" s="12"/>
      <c r="L9" s="12"/>
      <c r="M9" s="12"/>
      <c r="N9" s="12"/>
      <c r="O9" s="12"/>
      <c r="P9" s="12"/>
      <c r="Q9" s="12"/>
      <c r="R9" s="12"/>
      <c r="S9" s="12"/>
    </row>
    <row r="10" spans="1:19" ht="18.75" x14ac:dyDescent="0.25">
      <c r="A10" s="17">
        <v>4</v>
      </c>
      <c r="B10" s="12"/>
      <c r="C10" s="12"/>
      <c r="D10" s="12"/>
      <c r="E10" s="12"/>
      <c r="F10" s="12"/>
      <c r="G10" s="12"/>
      <c r="H10" s="12"/>
      <c r="I10" s="12"/>
      <c r="J10" s="17">
        <v>15</v>
      </c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x14ac:dyDescent="0.25">
      <c r="A11" s="17">
        <v>5</v>
      </c>
      <c r="B11" s="12"/>
      <c r="C11" s="12"/>
      <c r="D11" s="12"/>
      <c r="E11" s="12"/>
      <c r="F11" s="12"/>
      <c r="G11" s="12"/>
      <c r="H11" s="12"/>
      <c r="I11" s="12"/>
      <c r="J11" s="17">
        <v>16</v>
      </c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x14ac:dyDescent="0.25">
      <c r="A12" s="17">
        <v>6</v>
      </c>
      <c r="B12" s="12"/>
      <c r="C12" s="12"/>
      <c r="D12" s="12"/>
      <c r="E12" s="12"/>
      <c r="F12" s="12"/>
      <c r="G12" s="12"/>
      <c r="H12" s="12"/>
      <c r="I12" s="12"/>
      <c r="J12" s="17">
        <v>17</v>
      </c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x14ac:dyDescent="0.25">
      <c r="A13" s="17">
        <v>7</v>
      </c>
      <c r="B13" s="12"/>
      <c r="C13" s="12"/>
      <c r="D13" s="12"/>
      <c r="E13" s="12"/>
      <c r="F13" s="12"/>
      <c r="G13" s="12"/>
      <c r="H13" s="12"/>
      <c r="I13" s="12"/>
      <c r="J13" s="17">
        <v>18</v>
      </c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x14ac:dyDescent="0.25">
      <c r="A14" s="17">
        <v>8</v>
      </c>
      <c r="B14" s="12"/>
      <c r="C14" s="12"/>
      <c r="D14" s="12"/>
      <c r="E14" s="12"/>
      <c r="F14" s="12"/>
      <c r="G14" s="12"/>
      <c r="H14" s="12"/>
      <c r="I14" s="12"/>
      <c r="J14" s="17">
        <v>19</v>
      </c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x14ac:dyDescent="0.25">
      <c r="A15" s="17">
        <v>9</v>
      </c>
      <c r="B15" s="12"/>
      <c r="C15" s="12"/>
      <c r="D15" s="12"/>
      <c r="E15" s="12"/>
      <c r="F15" s="12"/>
      <c r="G15" s="12"/>
      <c r="H15" s="12"/>
      <c r="I15" s="12"/>
      <c r="J15" s="17">
        <v>20</v>
      </c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x14ac:dyDescent="0.25">
      <c r="A16" s="17">
        <v>10</v>
      </c>
      <c r="B16" s="12"/>
      <c r="C16" s="12"/>
      <c r="D16" s="12"/>
      <c r="E16" s="12"/>
      <c r="F16" s="12"/>
      <c r="G16" s="12"/>
      <c r="H16" s="12"/>
      <c r="I16" s="12"/>
      <c r="J16" s="17">
        <v>21</v>
      </c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x14ac:dyDescent="0.25">
      <c r="A17" s="17">
        <v>11</v>
      </c>
      <c r="B17" s="12"/>
      <c r="C17" s="12"/>
      <c r="D17" s="12"/>
      <c r="E17" s="12"/>
      <c r="F17" s="12"/>
      <c r="G17" s="12"/>
      <c r="H17" s="12"/>
      <c r="I17" s="12"/>
    </row>
    <row r="18" spans="1:19" ht="21" x14ac:dyDescent="0.25">
      <c r="A18" s="112" t="s">
        <v>50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4"/>
    </row>
  </sheetData>
  <mergeCells count="8">
    <mergeCell ref="A6:S6"/>
    <mergeCell ref="A18:S18"/>
    <mergeCell ref="A1:S1"/>
    <mergeCell ref="A2:D2"/>
    <mergeCell ref="N2:Q2"/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Пояснительная записка</vt:lpstr>
      <vt:lpstr>Списки</vt:lpstr>
      <vt:lpstr>1</vt:lpstr>
      <vt:lpstr>Таблица</vt:lpstr>
      <vt:lpstr>Анализ1</vt:lpstr>
      <vt:lpstr>Бланк</vt:lpstr>
      <vt:lpstr>Списки!Варианты</vt:lpstr>
      <vt:lpstr>Варианты1</vt:lpstr>
      <vt:lpstr>ВариантыA</vt:lpstr>
      <vt:lpstr>ВарФиз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Шамарина</dc:creator>
  <cp:lastModifiedBy>ACER</cp:lastModifiedBy>
  <cp:lastPrinted>2024-05-22T07:15:12Z</cp:lastPrinted>
  <dcterms:created xsi:type="dcterms:W3CDTF">2016-01-19T09:37:14Z</dcterms:created>
  <dcterms:modified xsi:type="dcterms:W3CDTF">2024-05-22T07:15:35Z</dcterms:modified>
</cp:coreProperties>
</file>