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D7" i="10" s="1"/>
  <c r="C8" i="10"/>
  <c r="D8" i="10" s="1"/>
  <c r="C9" i="10"/>
  <c r="D9" i="10" s="1"/>
  <c r="C10" i="10"/>
  <c r="D10" i="10" s="1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D6" i="10" s="1"/>
  <c r="G6" i="13"/>
  <c r="P7" i="13"/>
  <c r="P8" i="13"/>
  <c r="P9" i="13"/>
  <c r="M7" i="13"/>
  <c r="G5" i="13" l="1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<sst xmlns="http://schemas.openxmlformats.org/spreadsheetml/2006/main" count="154" uniqueCount="109">
  <si>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</si>
  <si>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</si>
  <si>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</si>
  <si>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</si>
  <si>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</si>
  <si>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</si>
  <si>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</si>
  <si>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</si>
  <si>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</si>
  <si>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</si>
  <si>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</si>
  <si>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</si>
  <si>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</si>
  <si>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</si>
  <si>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</si>
  <si>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</si>
  <si>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</si>
  <si>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</si>
  <si>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</si>
  <si>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</si>
  <si>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</si>
  <si>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</si>
  <si>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</si>
  <si>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</si>
  <si>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</si>
  <si>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</si>
  <si>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</si>
  <si>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</si>
  <si>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</si>
  <si>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</si>
  <si>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</si>
  <si>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</si>
  <si>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</si>
  <si>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</si>
  <si>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</si>
  <si>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</si>
  <si>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</si>
  <si>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</si>
  <si>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</si>
  <si>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</si>
  <si>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</si>
  <si>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</si>
  <si>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</si>
  <si>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</si>
  <si>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</si>
  <si>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</si>
  <si>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</si>
  <si>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</si>
  <si>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</si>
  <si>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</si>
  <si>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</si>
  <si>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</si>
  <si>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</si>
  <si>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</si>
  <si>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</si>
  <si>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</si>
  <si>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</si>
  <si>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</si>
  <si>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</si>
  <si>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</si>
  <si>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</si>
  <si>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</si>
  <si>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</si>
  <si>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</si>
  <si>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</si>
  <si>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</si>
  <si>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</si>
  <si>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</si>
  <si>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</si>
  <si>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</si>
  <si>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</si>
  <si>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</si>
  <si>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</si>
  <si>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</si>
  <si>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</si>
  <si>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</si>
  <si>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</si>
  <si>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</si>
  <si>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</si>
  <si>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</si>
  <si>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</si>
  <si>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</si>
  <si>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</si>
  <si>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</si>
  <si>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</si>
  <si>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</si>
  <si>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</si>
  <si>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</si>
  <si>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</si>
  <si>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</si>
  <si>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</si>
  <si>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</si>
  <si>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</si>
  <si>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ОДНКНР</t>
  </si>
  <si>
    <t>Ветрова К.А.</t>
  </si>
  <si>
    <t>Религия и культура</t>
  </si>
  <si>
    <t>В мире культуры</t>
  </si>
  <si>
    <t>Нравственные ценности российского народа</t>
  </si>
  <si>
    <t>Люди труда</t>
  </si>
  <si>
    <t>Бережное отношение к природе</t>
  </si>
  <si>
    <t>Семья - хранитель духовных ценностей</t>
  </si>
  <si>
    <t>Твой духовный мир</t>
  </si>
  <si>
    <t>Комплексная работа</t>
  </si>
  <si>
    <t>Комплексная работа по ОДНКНР</t>
  </si>
  <si>
    <t>Абрамов Александр</t>
  </si>
  <si>
    <t>Ахмедулин Влад</t>
  </si>
  <si>
    <t>Баутин Владимир</t>
  </si>
  <si>
    <t>Трофимов Евгений</t>
  </si>
  <si>
    <t>Хисаметдинова Надежда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</si>
</sst>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4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12" sqref="I12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104</v>
      </c>
      <c r="C2" s="10">
        <v>1</v>
      </c>
      <c r="D2" s="57" t="s">
        <v>55</v>
      </c>
      <c r="E2" s="57"/>
      <c r="F2" s="57"/>
      <c r="G2" s="60" t="s">
        <v>93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105</v>
      </c>
      <c r="C3" s="10">
        <v>2</v>
      </c>
      <c r="D3" s="57" t="s">
        <v>56</v>
      </c>
      <c r="E3" s="57"/>
      <c r="F3" s="57"/>
      <c r="G3" s="60">
        <v>9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 t="s">
        <v>106</v>
      </c>
      <c r="C4" s="10">
        <v>3</v>
      </c>
      <c r="D4" s="57" t="s">
        <v>57</v>
      </c>
      <c r="E4" s="57"/>
      <c r="F4" s="57"/>
      <c r="G4" s="60" t="s">
        <v>94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 t="s">
        <v>107</v>
      </c>
      <c r="C5" s="10">
        <v>4</v>
      </c>
      <c r="D5" s="57" t="s">
        <v>58</v>
      </c>
      <c r="E5" s="57"/>
      <c r="F5" s="57"/>
      <c r="G5" s="61">
        <v>44700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 t="s">
        <v>108</v>
      </c>
      <c r="C6" s="10">
        <v>5</v>
      </c>
      <c r="D6" s="57" t="s">
        <v>59</v>
      </c>
      <c r="E6" s="57"/>
      <c r="F6" s="57"/>
      <c r="G6" s="60" t="s">
        <v>103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/>
      <c r="C7" s="10"/>
      <c r="D7" s="57" t="s">
        <v>60</v>
      </c>
      <c r="E7" s="57"/>
      <c r="F7" s="57"/>
      <c r="G7" s="60">
        <v>11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/>
      <c r="C8" s="10"/>
      <c r="D8" s="57" t="s">
        <v>64</v>
      </c>
      <c r="E8" s="57"/>
      <c r="F8" s="57"/>
      <c r="G8" s="60" t="s">
        <v>102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1</v>
      </c>
      <c r="G11" s="53"/>
      <c r="H11" s="53"/>
      <c r="I11" s="43" t="s">
        <v>96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97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98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1</v>
      </c>
      <c r="G14" s="53"/>
      <c r="H14" s="53"/>
      <c r="I14" s="43" t="s">
        <v>99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>
        <f t="shared" si="0"/>
        <v>5</v>
      </c>
      <c r="E15" s="52"/>
      <c r="F15" s="53">
        <v>1</v>
      </c>
      <c r="G15" s="53"/>
      <c r="H15" s="53"/>
      <c r="I15" s="43" t="s">
        <v>95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>
        <f t="shared" ref="D16:D41" si="1">IF($G$7="","",IF(P6&lt;=$G$7,$G$7-$G$7+P6,""))</f>
        <v>6</v>
      </c>
      <c r="E16" s="52"/>
      <c r="F16" s="53">
        <v>1</v>
      </c>
      <c r="G16" s="53"/>
      <c r="H16" s="53"/>
      <c r="I16" s="43" t="s">
        <v>100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>
        <f t="shared" si="1"/>
        <v>7</v>
      </c>
      <c r="E17" s="52"/>
      <c r="F17" s="53">
        <v>1</v>
      </c>
      <c r="G17" s="53"/>
      <c r="H17" s="53"/>
      <c r="I17" s="43" t="s">
        <v>95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>
        <f t="shared" si="1"/>
        <v>8</v>
      </c>
      <c r="E18" s="52"/>
      <c r="F18" s="53">
        <v>1</v>
      </c>
      <c r="G18" s="53"/>
      <c r="H18" s="53"/>
      <c r="I18" s="43" t="s">
        <v>101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>
        <f t="shared" si="1"/>
        <v>9</v>
      </c>
      <c r="E19" s="52"/>
      <c r="F19" s="53">
        <v>1</v>
      </c>
      <c r="G19" s="53"/>
      <c r="H19" s="53"/>
      <c r="I19" s="43" t="s">
        <v>101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>
        <f t="shared" si="1"/>
        <v>10</v>
      </c>
      <c r="E20" s="52"/>
      <c r="F20" s="53">
        <v>1</v>
      </c>
      <c r="G20" s="53"/>
      <c r="H20" s="53"/>
      <c r="I20" s="43" t="s">
        <v>98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>
        <f t="shared" si="1"/>
        <v>11</v>
      </c>
      <c r="E21" s="52"/>
      <c r="F21" s="53">
        <v>1</v>
      </c>
      <c r="G21" s="53"/>
      <c r="H21" s="53"/>
      <c r="I21" s="43" t="s">
        <v>101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13" priority="3">
      <formula>LEN(TRIM(D11))=0</formula>
    </cfRule>
    <cfRule type="expression" dxfId="12" priority="4">
      <formula>"&lt;1"</formula>
    </cfRule>
  </conditionalFormatting>
  <conditionalFormatting sqref="D11:I50">
    <cfRule type="notContainsBlanks" dxfId="11" priority="2">
      <formula>LEN(TRIM(D11))&gt;0</formula>
    </cfRule>
  </conditionalFormatting>
  <conditionalFormatting sqref="F11:I50">
    <cfRule type="expression" dxfId="10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sqref="A1:H1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5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5</v>
      </c>
      <c r="H6" s="30" t="s">
        <v>79</v>
      </c>
      <c r="I6" s="34">
        <v>6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7</v>
      </c>
      <c r="H7" s="30" t="s">
        <v>79</v>
      </c>
      <c r="I7" s="34">
        <v>9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10</v>
      </c>
      <c r="H8" s="30" t="s">
        <v>79</v>
      </c>
      <c r="I8" s="34">
        <v>11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L12" sqref="L12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1" t="str">
        <f>IF(Списки!G8="","",Списки!G8)</f>
        <v>Комплексная работа</v>
      </c>
      <c r="B1" s="71"/>
      <c r="C1" s="71"/>
      <c r="D1" s="71"/>
      <c r="E1" s="71"/>
      <c r="F1" s="71"/>
      <c r="G1" s="72" t="s">
        <v>65</v>
      </c>
      <c r="H1" s="72"/>
      <c r="I1" s="72"/>
      <c r="J1" s="72"/>
      <c r="K1" s="72"/>
      <c r="L1" s="72"/>
      <c r="M1" s="72" t="s">
        <v>66</v>
      </c>
      <c r="N1" s="72"/>
      <c r="O1" s="73" t="str">
        <f>IF(Списки!G2="","",Списки!G2)</f>
        <v>ОДНКНР</v>
      </c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3" spans="1:85" ht="32.25" customHeight="1" x14ac:dyDescent="0.25">
      <c r="A3" s="68" t="str">
        <f>IF(Списки!G6="","",Списки!G6)</f>
        <v>Комплексная работа по ОДНКНР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44700</v>
      </c>
      <c r="C4" s="23" t="s">
        <v>56</v>
      </c>
      <c r="D4" s="35">
        <f>IF(Списки!G3="","",Списки!G3)</f>
        <v>9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1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2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4</v>
      </c>
      <c r="BB5" s="27">
        <f>IF(M66="","",IF(M66&gt;='1'!$I$1/2,1,IF(M66&gt;='1'!$I$1*0.2,2,IF(Таблица!M66&gt;0,3,IF(Таблица!M66=0,4,5)))))</f>
        <v>2</v>
      </c>
      <c r="BC5" s="27">
        <f>IF(N66="","",IF(N66&gt;='1'!$I$1/2,1,IF(N66&gt;='1'!$I$1*0.2,2,IF(Таблица!N66&gt;0,3,IF(Таблица!N66=0,4,5)))))</f>
        <v>2</v>
      </c>
      <c r="BD5" s="27">
        <f>IF(O66="","",IF(O66&gt;='1'!$I$1/2,1,IF(O66&gt;='1'!$I$1*0.2,2,IF(Таблица!O66&gt;0,3,IF(Таблица!O66=0,4,5)))))</f>
        <v>4</v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Абрамов Александр</v>
      </c>
      <c r="B6" s="4"/>
      <c r="C6" s="20">
        <f>IF(COUNTBLANK(E6:AR6)=40,"",SUM(E6:AR6))</f>
        <v>5</v>
      </c>
      <c r="D6" s="20">
        <f>IF(COUNTBLANK(E6:AR6)=40,"",IF(C6&gt;='1'!$G$8,5,IF(C6&gt;='1'!$G$7,4,IF(C6&gt;='1'!$G$6,3,2))))</f>
        <v>3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7">
        <v>1</v>
      </c>
      <c r="O6" s="7">
        <v>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Ахмедулин Влад</v>
      </c>
      <c r="B7" s="4"/>
      <c r="C7" s="20">
        <f t="shared" ref="C7:C45" si="0">IF(COUNTBLANK(E7:AR7)=40,"",SUM(E7:AR7))</f>
        <v>6</v>
      </c>
      <c r="D7" s="20">
        <f>IF(COUNTBLANK(E7:AR7)=40,"",IF(C7&gt;='1'!$G$8,5,IF(C7&gt;='1'!$G$7,4,IF(C7&gt;='1'!$G$6,3,2))))</f>
        <v>3</v>
      </c>
      <c r="E7" s="7">
        <v>0</v>
      </c>
      <c r="F7" s="7">
        <v>1</v>
      </c>
      <c r="G7" s="7">
        <v>1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1</v>
      </c>
      <c r="N7" s="7">
        <v>0</v>
      </c>
      <c r="O7" s="7">
        <v>1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Баутин Владимир</v>
      </c>
      <c r="B8" s="4"/>
      <c r="C8" s="20">
        <f t="shared" si="0"/>
        <v>6</v>
      </c>
      <c r="D8" s="20">
        <f>IF(COUNTBLANK(E8:AR8)=40,"",IF(C8&gt;='1'!$G$8,5,IF(C8&gt;='1'!$G$7,4,IF(C8&gt;='1'!$G$6,3,2))))</f>
        <v>3</v>
      </c>
      <c r="E8" s="7">
        <v>0</v>
      </c>
      <c r="F8" s="7">
        <v>0</v>
      </c>
      <c r="G8" s="7">
        <v>1</v>
      </c>
      <c r="H8" s="7">
        <v>1</v>
      </c>
      <c r="I8" s="7">
        <v>0</v>
      </c>
      <c r="J8" s="7">
        <v>0</v>
      </c>
      <c r="K8" s="7">
        <v>0</v>
      </c>
      <c r="L8" s="7">
        <v>1</v>
      </c>
      <c r="M8" s="7">
        <v>1</v>
      </c>
      <c r="N8" s="7">
        <v>1</v>
      </c>
      <c r="O8" s="7">
        <v>1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Трофимов Евгений</v>
      </c>
      <c r="B9" s="4"/>
      <c r="C9" s="20">
        <f t="shared" si="0"/>
        <v>7</v>
      </c>
      <c r="D9" s="20">
        <f>IF(COUNTBLANK(E9:AR9)=40,"",IF(C9&gt;='1'!$G$8,5,IF(C9&gt;='1'!$G$7,4,IF(C9&gt;='1'!$G$6,3,2))))</f>
        <v>4</v>
      </c>
      <c r="E9" s="7">
        <v>0</v>
      </c>
      <c r="F9" s="7">
        <v>1</v>
      </c>
      <c r="G9" s="7">
        <v>1</v>
      </c>
      <c r="H9" s="7">
        <v>1</v>
      </c>
      <c r="I9" s="7">
        <v>1</v>
      </c>
      <c r="J9" s="7">
        <v>0</v>
      </c>
      <c r="K9" s="7">
        <v>0</v>
      </c>
      <c r="L9" s="7">
        <v>1</v>
      </c>
      <c r="M9" s="7">
        <v>1</v>
      </c>
      <c r="N9" s="7">
        <v>0</v>
      </c>
      <c r="O9" s="7">
        <v>1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Хисаметдинова Надежда</v>
      </c>
      <c r="B10" s="4"/>
      <c r="C10" s="20">
        <f t="shared" si="0"/>
        <v>5</v>
      </c>
      <c r="D10" s="20">
        <f>IF(COUNTBLANK(E10:AR10)=40,"",IF(C10&gt;='1'!$G$8,5,IF(C10&gt;='1'!$G$7,4,IF(C10&gt;='1'!$G$6,3,2))))</f>
        <v>3</v>
      </c>
      <c r="E10" s="7">
        <v>0</v>
      </c>
      <c r="F10" s="7">
        <v>0</v>
      </c>
      <c r="G10" s="7">
        <v>1</v>
      </c>
      <c r="H10" s="7">
        <v>1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7">
        <v>1</v>
      </c>
      <c r="O10" s="7">
        <v>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>1;</v>
      </c>
      <c r="AU12" s="9" t="str">
        <f t="shared" ref="AU12:CG12" si="1">IF(AU$5=1,CONCATENATE(AU$4,";"),"")</f>
        <v>2;</v>
      </c>
      <c r="AV12" s="9" t="str">
        <f t="shared" si="1"/>
        <v/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>7;</v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>4;</v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>9;</v>
      </c>
      <c r="BC13" s="9" t="str">
        <f t="shared" si="2"/>
        <v>10;</v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/>
      </c>
      <c r="AV15" s="9" t="str">
        <f t="shared" si="4"/>
        <v>3;</v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>8;</v>
      </c>
      <c r="BB15" s="9" t="str">
        <f t="shared" si="4"/>
        <v/>
      </c>
      <c r="BC15" s="9" t="str">
        <f t="shared" si="4"/>
        <v/>
      </c>
      <c r="BD15" s="9" t="str">
        <f t="shared" si="4"/>
        <v>11;</v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6" t="str">
        <f>CONCATENATE(AT12,AU12,AV12,AW12,AX12,AY12,AZ12,BA12,BB12,BC12,BD12,BE12,BF12,BG12,BH12,BI12,BJ12,BK12,BL12,BM12,BN12,BO12,BP12,BQ12,BR12,BS12,BT12,BU12,BV12,BW12,BX12,BY12,BZ12,CA12,CB12,CC12,CD12,CE12,CF12,CG12)</f>
        <v>1;2;5;6;7;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6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4;9;10;</v>
      </c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6" t="str">
        <f t="shared" si="5"/>
        <v/>
      </c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6" t="str">
        <f t="shared" si="5"/>
        <v>3;8;11;</v>
      </c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6</v>
      </c>
      <c r="D66" s="20">
        <f>IF(C66="","",IF(C66&gt;=31,5,IF(C66&gt;=20,4,IF(C66&gt;=10,3,2))))</f>
        <v>2</v>
      </c>
      <c r="E66" s="41">
        <f>IF(COUNTBLANK(E6:E45)=40,"",COUNTIF(E6:E45,0))</f>
        <v>5</v>
      </c>
      <c r="F66" s="41">
        <f>IF(COUNTBLANK(F6:F45)=40,"",COUNTIF(F6:F45,0))</f>
        <v>3</v>
      </c>
      <c r="G66" s="41">
        <f t="shared" ref="G66:AR66" si="6">IF(COUNTBLANK(G6:G45)=40,"",COUNTIF(G6:G45,0))</f>
        <v>0</v>
      </c>
      <c r="H66" s="41">
        <f t="shared" si="6"/>
        <v>2</v>
      </c>
      <c r="I66" s="41">
        <f t="shared" si="6"/>
        <v>3</v>
      </c>
      <c r="J66" s="41">
        <f t="shared" si="6"/>
        <v>5</v>
      </c>
      <c r="K66" s="41">
        <f t="shared" si="6"/>
        <v>4</v>
      </c>
      <c r="L66" s="41">
        <f t="shared" si="6"/>
        <v>0</v>
      </c>
      <c r="M66" s="41">
        <f t="shared" si="6"/>
        <v>2</v>
      </c>
      <c r="N66" s="41">
        <f t="shared" si="6"/>
        <v>2</v>
      </c>
      <c r="O66" s="41">
        <f t="shared" si="6"/>
        <v>0</v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В мире культуры</v>
      </c>
      <c r="F67" s="69" t="str">
        <f>IF(Списки!$I$12="","",Списки!$I$12)</f>
        <v>Нравственные ценности российского народа</v>
      </c>
      <c r="G67" s="69" t="str">
        <f>IF(Списки!$I$13="","",Списки!$I$13)</f>
        <v>Люди труда</v>
      </c>
      <c r="H67" s="69" t="str">
        <f>IF(Списки!$I$14="","",Списки!$I$14)</f>
        <v>Бережное отношение к природе</v>
      </c>
      <c r="I67" s="69" t="str">
        <f>IF(Списки!$I$15="","",Списки!$I$15)</f>
        <v>Религия и культура</v>
      </c>
      <c r="J67" s="69" t="str">
        <f>IF(Списки!$I$16="","",Списки!$I$16)</f>
        <v>Семья - хранитель духовных ценностей</v>
      </c>
      <c r="K67" s="69" t="str">
        <f>IF(Списки!$I$17="","",Списки!$I$17)</f>
        <v>Религия и культура</v>
      </c>
      <c r="L67" s="69" t="str">
        <f>IF(Списки!$I$18="","",Списки!$I$18)</f>
        <v>Твой духовный мир</v>
      </c>
      <c r="M67" s="69" t="str">
        <f>IF(Списки!$I$19="","",Списки!$I$19)</f>
        <v>Твой духовный мир</v>
      </c>
      <c r="N67" s="69" t="str">
        <f>IF(Списки!$I$20="","",Списки!$I$20)</f>
        <v>Люди труда</v>
      </c>
      <c r="O67" s="69" t="str">
        <f>IF(Списки!$I$21="","",Списки!$I$21)</f>
        <v>Твой духовный мир</v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4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4"/>
      <c r="B73" s="75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9" priority="10" operator="equal">
      <formula>5</formula>
    </cfRule>
    <cfRule type="cellIs" dxfId="8" priority="11" operator="equal">
      <formula>4</formula>
    </cfRule>
    <cfRule type="cellIs" dxfId="7" priority="12" operator="equal">
      <formula>3</formula>
    </cfRule>
    <cfRule type="cellIs" dxfId="6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5" priority="6">
      <formula>$E$5=""</formula>
    </cfRule>
  </conditionalFormatting>
  <conditionalFormatting sqref="F5:F45">
    <cfRule type="expression" dxfId="4" priority="5">
      <formula>$F$5=""</formula>
    </cfRule>
  </conditionalFormatting>
  <conditionalFormatting sqref="G5:G45">
    <cfRule type="expression" dxfId="3" priority="4">
      <formula>$G$5=""</formula>
    </cfRule>
  </conditionalFormatting>
  <conditionalFormatting sqref="H5:AR45">
    <cfRule type="expression" dxfId="2" priority="3">
      <formula>H$5=""</formula>
    </cfRule>
  </conditionalFormatting>
  <conditionalFormatting sqref="C66:AR66">
    <cfRule type="containsBlanks" dxfId="1" priority="2">
      <formula>LEN(TRIM(C66))=0</formula>
    </cfRule>
  </conditionalFormatting>
  <conditionalFormatting sqref="C67:AR86">
    <cfRule type="containsBlanks" dxfId="0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I7" sqref="I7:L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Комплексная работа по ОДНКНР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5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44700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0.2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>
        <f>Списки!G3</f>
        <v>9</v>
      </c>
      <c r="H5" s="82"/>
      <c r="I5" s="89" t="s">
        <v>52</v>
      </c>
      <c r="J5" s="90"/>
      <c r="K5" s="90"/>
      <c r="L5" s="91"/>
      <c r="M5" s="92">
        <f>(E8*1+E9*0.64+E10*0.32+E11*0.16)/G6</f>
        <v>0.38400000000000001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5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2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4</v>
      </c>
      <c r="AE7" s="83" t="s">
        <v>27</v>
      </c>
      <c r="AF7" s="83"/>
      <c r="AG7" s="83">
        <f>COUNTIF(Таблица!M6:M65,1)</f>
        <v>3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5</v>
      </c>
      <c r="N8" s="102"/>
      <c r="O8" s="26" t="s">
        <v>81</v>
      </c>
      <c r="P8" s="24">
        <f>'1'!I6</f>
        <v>6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1</v>
      </c>
      <c r="F9" s="84"/>
      <c r="G9" s="79">
        <f>E9/$G$6</f>
        <v>0.2</v>
      </c>
      <c r="H9" s="79"/>
      <c r="I9" s="83" t="s">
        <v>23</v>
      </c>
      <c r="J9" s="83"/>
      <c r="K9" s="83"/>
      <c r="L9" s="83"/>
      <c r="M9" s="101">
        <f>'1'!G7</f>
        <v>7</v>
      </c>
      <c r="N9" s="102"/>
      <c r="O9" s="26" t="s">
        <v>81</v>
      </c>
      <c r="P9" s="24">
        <f>'1'!I7</f>
        <v>9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4</v>
      </c>
      <c r="F10" s="84"/>
      <c r="G10" s="79">
        <f>E10/$G$6</f>
        <v>0.8</v>
      </c>
      <c r="H10" s="79"/>
      <c r="I10" s="83" t="s">
        <v>20</v>
      </c>
      <c r="J10" s="83"/>
      <c r="K10" s="83"/>
      <c r="L10" s="83"/>
      <c r="M10" s="101">
        <f>'1'!G8</f>
        <v>10</v>
      </c>
      <c r="N10" s="102"/>
      <c r="O10" s="26" t="s">
        <v>81</v>
      </c>
      <c r="P10" s="24">
        <f>'1'!I8</f>
        <v>11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3;8;11;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>4;9;10;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>1;2;5;6;7;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2022-05-20T13:27:55Z</dcterms:modified>
</cp:coreProperties>
</file>